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System\Temp\Mail0001\"/>
    </mc:Choice>
  </mc:AlternateContent>
  <bookViews>
    <workbookView xWindow="0" yWindow="0" windowWidth="0" windowHeight="0"/>
  </bookViews>
  <sheets>
    <sheet name="Rekapitulácia stavby" sheetId="1" r:id="rId1"/>
    <sheet name="01-01-01 - Búracie práce" sheetId="2" r:id="rId2"/>
    <sheet name="01-01-02 - Navrhovaný stav" sheetId="3" r:id="rId3"/>
    <sheet name="01-01-03 - PSV, stolárske..." sheetId="4" r:id="rId4"/>
    <sheet name="01-01-04 - Výplne otvorov" sheetId="5" r:id="rId5"/>
    <sheet name="01-01-05 - Lešenie, čistenie" sheetId="6" r:id="rId6"/>
    <sheet name="02-c - Zdravotechnika" sheetId="7" r:id="rId7"/>
    <sheet name="02-d - Vykurovanie" sheetId="8" r:id="rId8"/>
    <sheet name="02-e - Elektroinštalácie" sheetId="9" r:id="rId9"/>
    <sheet name="02-f - Vzduchotechnika" sheetId="10" r:id="rId10"/>
    <sheet name="02-h - Chladenie" sheetId="11" r:id="rId11"/>
  </sheets>
  <definedNames>
    <definedName name="_xlnm.Print_Area" localSheetId="0">'Rekapitulácia stavby'!$D$4:$AO$76,'Rekapitulácia stavby'!$C$82:$AQ$108</definedName>
    <definedName name="_xlnm.Print_Titles" localSheetId="0">'Rekapitulácia stavby'!$92:$92</definedName>
    <definedName name="_xlnm._FilterDatabase" localSheetId="1" hidden="1">'01-01-01 - Búracie práce'!$C$127:$K$245</definedName>
    <definedName name="_xlnm.Print_Area" localSheetId="1">'01-01-01 - Búracie práce'!$C$82:$J$109,'01-01-01 - Búracie práce'!$C$115:$J$245</definedName>
    <definedName name="_xlnm.Print_Titles" localSheetId="1">'01-01-01 - Búracie práce'!$127:$127</definedName>
    <definedName name="_xlnm._FilterDatabase" localSheetId="2" hidden="1">'01-01-02 - Navrhovaný stav'!$C$130:$K$264</definedName>
    <definedName name="_xlnm.Print_Area" localSheetId="2">'01-01-02 - Navrhovaný stav'!$C$82:$J$112,'01-01-02 - Navrhovaný stav'!$C$118:$J$264</definedName>
    <definedName name="_xlnm.Print_Titles" localSheetId="2">'01-01-02 - Navrhovaný stav'!$130:$130</definedName>
    <definedName name="_xlnm._FilterDatabase" localSheetId="3" hidden="1">'01-01-03 - PSV, stolárske...'!$C$120:$K$140</definedName>
    <definedName name="_xlnm.Print_Area" localSheetId="3">'01-01-03 - PSV, stolárske...'!$C$82:$J$102,'01-01-03 - PSV, stolárske...'!$C$108:$J$140</definedName>
    <definedName name="_xlnm.Print_Titles" localSheetId="3">'01-01-03 - PSV, stolárske...'!$120:$120</definedName>
    <definedName name="_xlnm._FilterDatabase" localSheetId="4" hidden="1">'01-01-04 - Výplne otvorov'!$C$120:$K$134</definedName>
    <definedName name="_xlnm.Print_Area" localSheetId="4">'01-01-04 - Výplne otvorov'!$C$82:$J$102,'01-01-04 - Výplne otvorov'!$C$108:$J$134</definedName>
    <definedName name="_xlnm.Print_Titles" localSheetId="4">'01-01-04 - Výplne otvorov'!$120:$120</definedName>
    <definedName name="_xlnm._FilterDatabase" localSheetId="5" hidden="1">'01-01-05 - Lešenie, čistenie'!$C$121:$K$132</definedName>
    <definedName name="_xlnm.Print_Area" localSheetId="5">'01-01-05 - Lešenie, čistenie'!$C$82:$J$103,'01-01-05 - Lešenie, čistenie'!$C$109:$J$132</definedName>
    <definedName name="_xlnm.Print_Titles" localSheetId="5">'01-01-05 - Lešenie, čistenie'!$121:$121</definedName>
    <definedName name="_xlnm._FilterDatabase" localSheetId="6" hidden="1">'02-c - Zdravotechnika'!$C$126:$K$238</definedName>
    <definedName name="_xlnm.Print_Area" localSheetId="6">'02-c - Zdravotechnika'!$C$82:$J$108,'02-c - Zdravotechnika'!$C$114:$J$238</definedName>
    <definedName name="_xlnm.Print_Titles" localSheetId="6">'02-c - Zdravotechnika'!$126:$126</definedName>
    <definedName name="_xlnm._FilterDatabase" localSheetId="7" hidden="1">'02-d - Vykurovanie'!$C$119:$K$144</definedName>
    <definedName name="_xlnm.Print_Area" localSheetId="7">'02-d - Vykurovanie'!$C$82:$J$101,'02-d - Vykurovanie'!$C$107:$J$144</definedName>
    <definedName name="_xlnm.Print_Titles" localSheetId="7">'02-d - Vykurovanie'!$119:$119</definedName>
    <definedName name="_xlnm._FilterDatabase" localSheetId="8" hidden="1">'02-e - Elektroinštalácie'!$C$123:$K$264</definedName>
    <definedName name="_xlnm.Print_Area" localSheetId="8">'02-e - Elektroinštalácie'!$C$82:$J$105,'02-e - Elektroinštalácie'!$C$111:$J$264</definedName>
    <definedName name="_xlnm.Print_Titles" localSheetId="8">'02-e - Elektroinštalácie'!$123:$123</definedName>
    <definedName name="_xlnm._FilterDatabase" localSheetId="9" hidden="1">'02-f - Vzduchotechnika'!$C$118:$K$158</definedName>
    <definedName name="_xlnm.Print_Area" localSheetId="9">'02-f - Vzduchotechnika'!$C$82:$J$100,'02-f - Vzduchotechnika'!$C$106:$J$158</definedName>
    <definedName name="_xlnm.Print_Titles" localSheetId="9">'02-f - Vzduchotechnika'!$118:$118</definedName>
    <definedName name="_xlnm._FilterDatabase" localSheetId="10" hidden="1">'02-h - Chladenie'!$C$121:$K$150</definedName>
    <definedName name="_xlnm.Print_Area" localSheetId="10">'02-h - Chladenie'!$C$82:$J$103,'02-h - Chladenie'!$C$109:$J$150</definedName>
    <definedName name="_xlnm.Print_Titles" localSheetId="10">'02-h - Chladenie'!$121:$121</definedName>
  </definedNames>
  <calcPr/>
</workbook>
</file>

<file path=xl/calcChain.xml><?xml version="1.0" encoding="utf-8"?>
<calcChain xmlns="http://schemas.openxmlformats.org/spreadsheetml/2006/main">
  <c i="11" l="1" r="J150"/>
  <c r="J37"/>
  <c r="J36"/>
  <c i="1" r="AY104"/>
  <c i="11" r="J35"/>
  <c i="1" r="AX104"/>
  <c i="11" r="J102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5"/>
  <c r="BH125"/>
  <c r="BG125"/>
  <c r="BE125"/>
  <c r="T125"/>
  <c r="T124"/>
  <c r="R125"/>
  <c r="R124"/>
  <c r="P125"/>
  <c r="P124"/>
  <c r="F116"/>
  <c r="E114"/>
  <c r="F89"/>
  <c r="E87"/>
  <c r="J24"/>
  <c r="E24"/>
  <c r="J92"/>
  <c r="J23"/>
  <c r="J21"/>
  <c r="E21"/>
  <c r="J91"/>
  <c r="J20"/>
  <c r="J18"/>
  <c r="E18"/>
  <c r="F92"/>
  <c r="J17"/>
  <c r="J15"/>
  <c r="E15"/>
  <c r="F118"/>
  <c r="J14"/>
  <c r="J12"/>
  <c r="J89"/>
  <c r="E7"/>
  <c r="E85"/>
  <c i="10" r="J158"/>
  <c r="J37"/>
  <c r="J36"/>
  <c i="1" r="AY103"/>
  <c i="10" r="J35"/>
  <c i="1" r="AX103"/>
  <c i="10" r="J9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F113"/>
  <c r="E111"/>
  <c r="F89"/>
  <c r="E87"/>
  <c r="J24"/>
  <c r="E24"/>
  <c r="J116"/>
  <c r="J23"/>
  <c r="J21"/>
  <c r="E21"/>
  <c r="J91"/>
  <c r="J20"/>
  <c r="J18"/>
  <c r="E18"/>
  <c r="F116"/>
  <c r="J17"/>
  <c r="J15"/>
  <c r="E15"/>
  <c r="F115"/>
  <c r="J14"/>
  <c r="J12"/>
  <c r="J89"/>
  <c r="E7"/>
  <c r="E85"/>
  <c i="9" r="J264"/>
  <c r="J37"/>
  <c r="J36"/>
  <c i="1" r="AY102"/>
  <c i="9" r="J35"/>
  <c i="1" r="AX102"/>
  <c i="9" r="J10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59"/>
  <c r="BH259"/>
  <c r="BG259"/>
  <c r="BE259"/>
  <c r="T259"/>
  <c r="R259"/>
  <c r="P259"/>
  <c r="BI258"/>
  <c r="BH258"/>
  <c r="BG258"/>
  <c r="BE258"/>
  <c r="T258"/>
  <c r="R258"/>
  <c r="P258"/>
  <c r="BI256"/>
  <c r="BH256"/>
  <c r="BG256"/>
  <c r="BE256"/>
  <c r="T256"/>
  <c r="R256"/>
  <c r="P256"/>
  <c r="BI255"/>
  <c r="BH255"/>
  <c r="BG255"/>
  <c r="BE255"/>
  <c r="T255"/>
  <c r="R255"/>
  <c r="P255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F118"/>
  <c r="E116"/>
  <c r="F89"/>
  <c r="E87"/>
  <c r="J24"/>
  <c r="E24"/>
  <c r="J121"/>
  <c r="J23"/>
  <c r="J21"/>
  <c r="E21"/>
  <c r="J120"/>
  <c r="J20"/>
  <c r="J18"/>
  <c r="E18"/>
  <c r="F121"/>
  <c r="J17"/>
  <c r="J15"/>
  <c r="E15"/>
  <c r="F91"/>
  <c r="J14"/>
  <c r="J12"/>
  <c r="J89"/>
  <c r="E7"/>
  <c r="E85"/>
  <c i="8" r="J144"/>
  <c r="J37"/>
  <c r="J36"/>
  <c i="1" r="AY101"/>
  <c i="8" r="J35"/>
  <c i="1" r="AX101"/>
  <c i="8" r="J100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4"/>
  <c r="E112"/>
  <c r="F89"/>
  <c r="E87"/>
  <c r="J24"/>
  <c r="E24"/>
  <c r="J92"/>
  <c r="J23"/>
  <c r="J21"/>
  <c r="E21"/>
  <c r="J116"/>
  <c r="J20"/>
  <c r="J18"/>
  <c r="E18"/>
  <c r="F92"/>
  <c r="J17"/>
  <c r="J15"/>
  <c r="E15"/>
  <c r="F116"/>
  <c r="J14"/>
  <c r="J12"/>
  <c r="J89"/>
  <c r="E7"/>
  <c r="E110"/>
  <c i="7" r="J238"/>
  <c r="J37"/>
  <c r="J36"/>
  <c i="1" r="AY100"/>
  <c i="7" r="J35"/>
  <c i="1" r="AX100"/>
  <c i="7" r="J107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6"/>
  <c r="BH146"/>
  <c r="BG146"/>
  <c r="BE146"/>
  <c r="T146"/>
  <c r="T145"/>
  <c r="R146"/>
  <c r="R145"/>
  <c r="P146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F121"/>
  <c r="E119"/>
  <c r="F89"/>
  <c r="E87"/>
  <c r="J24"/>
  <c r="E24"/>
  <c r="J124"/>
  <c r="J23"/>
  <c r="J21"/>
  <c r="E21"/>
  <c r="J91"/>
  <c r="J20"/>
  <c r="J18"/>
  <c r="E18"/>
  <c r="F124"/>
  <c r="J17"/>
  <c r="J15"/>
  <c r="E15"/>
  <c r="F123"/>
  <c r="J14"/>
  <c r="J12"/>
  <c r="J121"/>
  <c r="E7"/>
  <c r="E117"/>
  <c i="6" r="J132"/>
  <c r="J37"/>
  <c r="J36"/>
  <c i="1" r="AY99"/>
  <c i="6" r="J35"/>
  <c i="1" r="AX99"/>
  <c i="6" r="J102"/>
  <c r="BI131"/>
  <c r="BH131"/>
  <c r="BG131"/>
  <c r="BE131"/>
  <c r="T131"/>
  <c r="T130"/>
  <c r="T129"/>
  <c r="R131"/>
  <c r="R130"/>
  <c r="R129"/>
  <c r="P131"/>
  <c r="P130"/>
  <c r="P129"/>
  <c r="BI128"/>
  <c r="BH128"/>
  <c r="BG128"/>
  <c r="BE128"/>
  <c r="T128"/>
  <c r="T127"/>
  <c r="R128"/>
  <c r="R127"/>
  <c r="P128"/>
  <c r="P127"/>
  <c r="BI126"/>
  <c r="BH126"/>
  <c r="BG126"/>
  <c r="BE126"/>
  <c r="T126"/>
  <c r="R126"/>
  <c r="P126"/>
  <c r="BI125"/>
  <c r="BH125"/>
  <c r="BG125"/>
  <c r="BE125"/>
  <c r="T125"/>
  <c r="R125"/>
  <c r="P125"/>
  <c r="F116"/>
  <c r="E114"/>
  <c r="F89"/>
  <c r="E87"/>
  <c r="J24"/>
  <c r="E24"/>
  <c r="J92"/>
  <c r="J23"/>
  <c r="J21"/>
  <c r="E21"/>
  <c r="J118"/>
  <c r="J20"/>
  <c r="J18"/>
  <c r="E18"/>
  <c r="F92"/>
  <c r="J17"/>
  <c r="J15"/>
  <c r="E15"/>
  <c r="F118"/>
  <c r="J14"/>
  <c r="J12"/>
  <c r="J116"/>
  <c r="E7"/>
  <c r="E112"/>
  <c i="5" r="J134"/>
  <c r="J37"/>
  <c r="J36"/>
  <c i="1" r="AY98"/>
  <c i="5" r="J35"/>
  <c i="1" r="AX98"/>
  <c i="5" r="J101"/>
  <c r="BI133"/>
  <c r="BH133"/>
  <c r="BG133"/>
  <c r="BE133"/>
  <c r="T133"/>
  <c r="T132"/>
  <c r="R133"/>
  <c r="R132"/>
  <c r="P133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117"/>
  <c r="J14"/>
  <c r="J12"/>
  <c r="J115"/>
  <c r="E7"/>
  <c r="E85"/>
  <c i="4" r="J140"/>
  <c r="J37"/>
  <c r="J36"/>
  <c i="1" r="AY97"/>
  <c i="4" r="J35"/>
  <c i="1" r="AX97"/>
  <c i="4" r="J101"/>
  <c r="BI139"/>
  <c r="BH139"/>
  <c r="BG139"/>
  <c r="BE139"/>
  <c r="T139"/>
  <c r="T138"/>
  <c r="R139"/>
  <c r="R138"/>
  <c r="P139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91"/>
  <c r="J14"/>
  <c r="J12"/>
  <c r="J89"/>
  <c r="E7"/>
  <c r="E85"/>
  <c i="3" r="J264"/>
  <c r="J37"/>
  <c r="J36"/>
  <c i="1" r="AY96"/>
  <c i="3" r="J35"/>
  <c i="1" r="AX96"/>
  <c i="3" r="J111"/>
  <c r="BI263"/>
  <c r="BH263"/>
  <c r="BG263"/>
  <c r="BE263"/>
  <c r="T263"/>
  <c r="T262"/>
  <c r="R263"/>
  <c r="R262"/>
  <c r="P263"/>
  <c r="P262"/>
  <c r="BI261"/>
  <c r="BH261"/>
  <c r="BG261"/>
  <c r="BE261"/>
  <c r="T261"/>
  <c r="R261"/>
  <c r="P261"/>
  <c r="BI258"/>
  <c r="BH258"/>
  <c r="BG258"/>
  <c r="BE258"/>
  <c r="T258"/>
  <c r="R258"/>
  <c r="P258"/>
  <c r="BI253"/>
  <c r="BH253"/>
  <c r="BG253"/>
  <c r="BE253"/>
  <c r="T253"/>
  <c r="R253"/>
  <c r="P253"/>
  <c r="BI252"/>
  <c r="BH252"/>
  <c r="BG252"/>
  <c r="BE252"/>
  <c r="T252"/>
  <c r="R252"/>
  <c r="P252"/>
  <c r="BI249"/>
  <c r="BH249"/>
  <c r="BG249"/>
  <c r="BE249"/>
  <c r="T249"/>
  <c r="R249"/>
  <c r="P249"/>
  <c r="BI247"/>
  <c r="BH247"/>
  <c r="BG247"/>
  <c r="BE247"/>
  <c r="T247"/>
  <c r="R247"/>
  <c r="P247"/>
  <c r="BI246"/>
  <c r="BH246"/>
  <c r="BG246"/>
  <c r="BE246"/>
  <c r="T246"/>
  <c r="R246"/>
  <c r="P246"/>
  <c r="BI243"/>
  <c r="BH243"/>
  <c r="BG243"/>
  <c r="BE243"/>
  <c r="T243"/>
  <c r="R243"/>
  <c r="P243"/>
  <c r="BI240"/>
  <c r="BH240"/>
  <c r="BG240"/>
  <c r="BE240"/>
  <c r="T240"/>
  <c r="R240"/>
  <c r="P240"/>
  <c r="BI238"/>
  <c r="BH238"/>
  <c r="BG238"/>
  <c r="BE238"/>
  <c r="T238"/>
  <c r="R238"/>
  <c r="P238"/>
  <c r="BI235"/>
  <c r="BH235"/>
  <c r="BG235"/>
  <c r="BE235"/>
  <c r="T235"/>
  <c r="R235"/>
  <c r="P235"/>
  <c r="BI231"/>
  <c r="BH231"/>
  <c r="BG231"/>
  <c r="BE231"/>
  <c r="T231"/>
  <c r="R231"/>
  <c r="P231"/>
  <c r="BI228"/>
  <c r="BH228"/>
  <c r="BG228"/>
  <c r="BE228"/>
  <c r="T228"/>
  <c r="R228"/>
  <c r="P228"/>
  <c r="BI224"/>
  <c r="BH224"/>
  <c r="BG224"/>
  <c r="BE224"/>
  <c r="T224"/>
  <c r="R224"/>
  <c r="P224"/>
  <c r="BI221"/>
  <c r="BH221"/>
  <c r="BG221"/>
  <c r="BE221"/>
  <c r="T221"/>
  <c r="R221"/>
  <c r="P221"/>
  <c r="BI218"/>
  <c r="BH218"/>
  <c r="BG218"/>
  <c r="BE218"/>
  <c r="T218"/>
  <c r="R218"/>
  <c r="P218"/>
  <c r="BI216"/>
  <c r="BH216"/>
  <c r="BG216"/>
  <c r="BE216"/>
  <c r="T216"/>
  <c r="R216"/>
  <c r="P216"/>
  <c r="BI213"/>
  <c r="BH213"/>
  <c r="BG213"/>
  <c r="BE213"/>
  <c r="T213"/>
  <c r="R213"/>
  <c r="P213"/>
  <c r="BI203"/>
  <c r="BH203"/>
  <c r="BG203"/>
  <c r="BE203"/>
  <c r="T203"/>
  <c r="R203"/>
  <c r="P203"/>
  <c r="BI200"/>
  <c r="BH200"/>
  <c r="BG200"/>
  <c r="BE200"/>
  <c r="T200"/>
  <c r="R200"/>
  <c r="P200"/>
  <c r="BI198"/>
  <c r="BH198"/>
  <c r="BG198"/>
  <c r="BE198"/>
  <c r="T198"/>
  <c r="R198"/>
  <c r="P198"/>
  <c r="BI195"/>
  <c r="BH195"/>
  <c r="BG195"/>
  <c r="BE195"/>
  <c r="T195"/>
  <c r="R195"/>
  <c r="P195"/>
  <c r="BI192"/>
  <c r="BH192"/>
  <c r="BG192"/>
  <c r="BE192"/>
  <c r="T192"/>
  <c r="R192"/>
  <c r="P192"/>
  <c r="BI188"/>
  <c r="BH188"/>
  <c r="BG188"/>
  <c r="BE188"/>
  <c r="T188"/>
  <c r="R188"/>
  <c r="P188"/>
  <c r="BI186"/>
  <c r="BH186"/>
  <c r="BG186"/>
  <c r="BE186"/>
  <c r="T186"/>
  <c r="R186"/>
  <c r="P186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2"/>
  <c r="BH172"/>
  <c r="BG172"/>
  <c r="BE172"/>
  <c r="T172"/>
  <c r="T171"/>
  <c r="R172"/>
  <c r="R171"/>
  <c r="P172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3"/>
  <c r="BH163"/>
  <c r="BG163"/>
  <c r="BE163"/>
  <c r="T163"/>
  <c r="R163"/>
  <c r="P163"/>
  <c r="BI160"/>
  <c r="BH160"/>
  <c r="BG160"/>
  <c r="BE160"/>
  <c r="T160"/>
  <c r="R160"/>
  <c r="P160"/>
  <c r="BI159"/>
  <c r="BH159"/>
  <c r="BG159"/>
  <c r="BE159"/>
  <c r="T159"/>
  <c r="R159"/>
  <c r="P159"/>
  <c r="BI156"/>
  <c r="BH156"/>
  <c r="BG156"/>
  <c r="BE156"/>
  <c r="T156"/>
  <c r="R156"/>
  <c r="P156"/>
  <c r="BI153"/>
  <c r="BH153"/>
  <c r="BG153"/>
  <c r="BE153"/>
  <c r="T153"/>
  <c r="R153"/>
  <c r="P153"/>
  <c r="BI150"/>
  <c r="BH150"/>
  <c r="BG150"/>
  <c r="BE150"/>
  <c r="T150"/>
  <c r="R150"/>
  <c r="P150"/>
  <c r="BI147"/>
  <c r="BH147"/>
  <c r="BG147"/>
  <c r="BE147"/>
  <c r="T147"/>
  <c r="R147"/>
  <c r="P147"/>
  <c r="BI143"/>
  <c r="BH143"/>
  <c r="BG143"/>
  <c r="BE143"/>
  <c r="T143"/>
  <c r="R143"/>
  <c r="P143"/>
  <c r="BI140"/>
  <c r="BH140"/>
  <c r="BG140"/>
  <c r="BE140"/>
  <c r="T140"/>
  <c r="R140"/>
  <c r="P140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F125"/>
  <c r="E123"/>
  <c r="F89"/>
  <c r="E87"/>
  <c r="J24"/>
  <c r="E24"/>
  <c r="J128"/>
  <c r="J23"/>
  <c r="J21"/>
  <c r="E21"/>
  <c r="J127"/>
  <c r="J20"/>
  <c r="J18"/>
  <c r="E18"/>
  <c r="F128"/>
  <c r="J17"/>
  <c r="J15"/>
  <c r="E15"/>
  <c r="F127"/>
  <c r="J14"/>
  <c r="J12"/>
  <c r="J89"/>
  <c r="E7"/>
  <c r="E85"/>
  <c i="2" r="J245"/>
  <c r="J37"/>
  <c r="J36"/>
  <c i="1" r="AY95"/>
  <c i="2" r="J35"/>
  <c i="1" r="AX95"/>
  <c i="2" r="J108"/>
  <c r="BI244"/>
  <c r="BH244"/>
  <c r="BG244"/>
  <c r="BE244"/>
  <c r="T244"/>
  <c r="T243"/>
  <c r="R244"/>
  <c r="R243"/>
  <c r="P244"/>
  <c r="P243"/>
  <c r="BI240"/>
  <c r="BH240"/>
  <c r="BG240"/>
  <c r="BE240"/>
  <c r="T240"/>
  <c r="T239"/>
  <c r="R240"/>
  <c r="R239"/>
  <c r="P240"/>
  <c r="P239"/>
  <c r="BI236"/>
  <c r="BH236"/>
  <c r="BG236"/>
  <c r="BE236"/>
  <c r="T236"/>
  <c r="R236"/>
  <c r="P236"/>
  <c r="BI233"/>
  <c r="BH233"/>
  <c r="BG233"/>
  <c r="BE233"/>
  <c r="T233"/>
  <c r="R233"/>
  <c r="P233"/>
  <c r="BI231"/>
  <c r="BH231"/>
  <c r="BG231"/>
  <c r="BE231"/>
  <c r="T231"/>
  <c r="R231"/>
  <c r="P231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19"/>
  <c r="BH219"/>
  <c r="BG219"/>
  <c r="BE219"/>
  <c r="T219"/>
  <c r="T218"/>
  <c r="R219"/>
  <c r="R218"/>
  <c r="P219"/>
  <c r="P218"/>
  <c r="BI217"/>
  <c r="BH217"/>
  <c r="BG217"/>
  <c r="BE217"/>
  <c r="T217"/>
  <c r="T216"/>
  <c r="R217"/>
  <c r="R216"/>
  <c r="P217"/>
  <c r="P216"/>
  <c r="BI215"/>
  <c r="BH215"/>
  <c r="BG215"/>
  <c r="BE215"/>
  <c r="T215"/>
  <c r="T214"/>
  <c r="R215"/>
  <c r="R214"/>
  <c r="P215"/>
  <c r="P214"/>
  <c r="BI212"/>
  <c r="BH212"/>
  <c r="BG212"/>
  <c r="BE212"/>
  <c r="T212"/>
  <c r="T211"/>
  <c r="R212"/>
  <c r="R211"/>
  <c r="P212"/>
  <c r="P211"/>
  <c r="BI210"/>
  <c r="BH210"/>
  <c r="BG210"/>
  <c r="BE210"/>
  <c r="T210"/>
  <c r="R210"/>
  <c r="P210"/>
  <c r="BI209"/>
  <c r="BH209"/>
  <c r="BG209"/>
  <c r="BE209"/>
  <c r="T209"/>
  <c r="R209"/>
  <c r="P209"/>
  <c r="BI206"/>
  <c r="BH206"/>
  <c r="BG206"/>
  <c r="BE206"/>
  <c r="T206"/>
  <c r="R206"/>
  <c r="P206"/>
  <c r="BI205"/>
  <c r="BH205"/>
  <c r="BG205"/>
  <c r="BE205"/>
  <c r="T205"/>
  <c r="R205"/>
  <c r="P205"/>
  <c r="BI202"/>
  <c r="BH202"/>
  <c r="BG202"/>
  <c r="BE202"/>
  <c r="T202"/>
  <c r="R202"/>
  <c r="P202"/>
  <c r="BI201"/>
  <c r="BH201"/>
  <c r="BG201"/>
  <c r="BE201"/>
  <c r="T201"/>
  <c r="R201"/>
  <c r="P201"/>
  <c r="BI198"/>
  <c r="BH198"/>
  <c r="BG198"/>
  <c r="BE198"/>
  <c r="T198"/>
  <c r="R198"/>
  <c r="P198"/>
  <c r="BI195"/>
  <c r="BH195"/>
  <c r="BG195"/>
  <c r="BE195"/>
  <c r="T195"/>
  <c r="R195"/>
  <c r="P195"/>
  <c r="BI192"/>
  <c r="BH192"/>
  <c r="BG192"/>
  <c r="BE192"/>
  <c r="T192"/>
  <c r="R192"/>
  <c r="P192"/>
  <c r="BI189"/>
  <c r="BH189"/>
  <c r="BG189"/>
  <c r="BE189"/>
  <c r="T189"/>
  <c r="R189"/>
  <c r="P189"/>
  <c r="BI186"/>
  <c r="BH186"/>
  <c r="BG186"/>
  <c r="BE186"/>
  <c r="T186"/>
  <c r="R186"/>
  <c r="P186"/>
  <c r="BI183"/>
  <c r="BH183"/>
  <c r="BG183"/>
  <c r="BE183"/>
  <c r="T183"/>
  <c r="R183"/>
  <c r="P183"/>
  <c r="BI180"/>
  <c r="BH180"/>
  <c r="BG180"/>
  <c r="BE180"/>
  <c r="T180"/>
  <c r="R180"/>
  <c r="P180"/>
  <c r="BI177"/>
  <c r="BH177"/>
  <c r="BG177"/>
  <c r="BE177"/>
  <c r="T177"/>
  <c r="R177"/>
  <c r="P177"/>
  <c r="BI174"/>
  <c r="BH174"/>
  <c r="BG174"/>
  <c r="BE174"/>
  <c r="T174"/>
  <c r="R174"/>
  <c r="P174"/>
  <c r="BI171"/>
  <c r="BH171"/>
  <c r="BG171"/>
  <c r="BE171"/>
  <c r="T171"/>
  <c r="R171"/>
  <c r="P171"/>
  <c r="BI167"/>
  <c r="BH167"/>
  <c r="BG167"/>
  <c r="BE167"/>
  <c r="T167"/>
  <c r="R167"/>
  <c r="P167"/>
  <c r="BI162"/>
  <c r="BH162"/>
  <c r="BG162"/>
  <c r="BE162"/>
  <c r="T162"/>
  <c r="R162"/>
  <c r="P162"/>
  <c r="BI159"/>
  <c r="BH159"/>
  <c r="BG159"/>
  <c r="BE159"/>
  <c r="T159"/>
  <c r="R159"/>
  <c r="P159"/>
  <c r="BI156"/>
  <c r="BH156"/>
  <c r="BG156"/>
  <c r="BE156"/>
  <c r="T156"/>
  <c r="R156"/>
  <c r="P156"/>
  <c r="BI153"/>
  <c r="BH153"/>
  <c r="BG153"/>
  <c r="BE153"/>
  <c r="T153"/>
  <c r="R153"/>
  <c r="P153"/>
  <c r="BI150"/>
  <c r="BH150"/>
  <c r="BG150"/>
  <c r="BE150"/>
  <c r="T150"/>
  <c r="R150"/>
  <c r="P150"/>
  <c r="BI147"/>
  <c r="BH147"/>
  <c r="BG147"/>
  <c r="BE147"/>
  <c r="T147"/>
  <c r="R147"/>
  <c r="P147"/>
  <c r="BI143"/>
  <c r="BH143"/>
  <c r="BG143"/>
  <c r="BE143"/>
  <c r="T143"/>
  <c r="R143"/>
  <c r="P143"/>
  <c r="BI142"/>
  <c r="BH142"/>
  <c r="BG142"/>
  <c r="BE142"/>
  <c r="T142"/>
  <c r="R142"/>
  <c r="P142"/>
  <c r="BI137"/>
  <c r="BH137"/>
  <c r="BG137"/>
  <c r="BE137"/>
  <c r="T137"/>
  <c r="R137"/>
  <c r="P137"/>
  <c r="BI134"/>
  <c r="BH134"/>
  <c r="BG134"/>
  <c r="BE134"/>
  <c r="T134"/>
  <c r="R134"/>
  <c r="P134"/>
  <c r="BI131"/>
  <c r="BH131"/>
  <c r="BG131"/>
  <c r="BE131"/>
  <c r="T131"/>
  <c r="R131"/>
  <c r="P131"/>
  <c r="F122"/>
  <c r="E120"/>
  <c r="F89"/>
  <c r="E87"/>
  <c r="J24"/>
  <c r="E24"/>
  <c r="J125"/>
  <c r="J23"/>
  <c r="J21"/>
  <c r="E21"/>
  <c r="J124"/>
  <c r="J20"/>
  <c r="J18"/>
  <c r="E18"/>
  <c r="F125"/>
  <c r="J17"/>
  <c r="J15"/>
  <c r="E15"/>
  <c r="F124"/>
  <c r="J14"/>
  <c r="J12"/>
  <c r="J89"/>
  <c r="E7"/>
  <c r="E118"/>
  <c i="1" r="L90"/>
  <c r="AM90"/>
  <c r="AM89"/>
  <c r="L89"/>
  <c r="AM87"/>
  <c r="L87"/>
  <c r="L85"/>
  <c r="L84"/>
  <c i="7" r="J191"/>
  <c r="J157"/>
  <c r="J162"/>
  <c r="J132"/>
  <c r="J221"/>
  <c r="J202"/>
  <c r="J186"/>
  <c r="J179"/>
  <c r="J167"/>
  <c r="J163"/>
  <c r="BK131"/>
  <c r="BK221"/>
  <c i="9" r="BK154"/>
  <c r="J129"/>
  <c r="BK236"/>
  <c r="J206"/>
  <c r="J179"/>
  <c r="BK142"/>
  <c i="10" r="J154"/>
  <c r="J142"/>
  <c r="BK149"/>
  <c r="BK123"/>
  <c r="BK130"/>
  <c r="J136"/>
  <c r="BK140"/>
  <c r="J146"/>
  <c r="J124"/>
  <c r="J131"/>
  <c r="BK122"/>
  <c i="11" r="BK127"/>
  <c r="BK146"/>
  <c r="J146"/>
  <c r="J137"/>
  <c r="BK134"/>
  <c r="J128"/>
  <c r="BK125"/>
  <c i="2" r="BK233"/>
  <c r="J225"/>
  <c r="BK198"/>
  <c r="BK156"/>
  <c r="BK202"/>
  <c r="J233"/>
  <c r="J206"/>
  <c r="BK142"/>
  <c r="J180"/>
  <c r="BK134"/>
  <c r="J134"/>
  <c r="J131"/>
  <c i="3" r="J238"/>
  <c r="BK169"/>
  <c r="J153"/>
  <c r="J240"/>
  <c r="J172"/>
  <c r="BK253"/>
  <c r="J218"/>
  <c r="BK147"/>
  <c r="BK221"/>
  <c r="BK156"/>
  <c r="J198"/>
  <c r="J243"/>
  <c r="J163"/>
  <c r="BK249"/>
  <c r="J181"/>
  <c r="BK261"/>
  <c r="J167"/>
  <c i="4" r="BK127"/>
  <c r="BK126"/>
  <c r="BK134"/>
  <c r="BK130"/>
  <c i="5" r="BK125"/>
  <c r="J125"/>
  <c i="6" r="BK131"/>
  <c r="BK128"/>
  <c i="7" r="BK222"/>
  <c r="J207"/>
  <c r="BK188"/>
  <c r="J155"/>
  <c r="J231"/>
  <c r="J208"/>
  <c r="BK162"/>
  <c r="J154"/>
  <c r="J150"/>
  <c r="J135"/>
  <c r="BK226"/>
  <c r="BK217"/>
  <c r="J194"/>
  <c r="BK158"/>
  <c r="J171"/>
  <c r="BK154"/>
  <c r="BK139"/>
  <c r="BK236"/>
  <c r="BK205"/>
  <c r="J198"/>
  <c r="BK137"/>
  <c r="J220"/>
  <c r="BK189"/>
  <c r="BK171"/>
  <c r="BK151"/>
  <c r="BK237"/>
  <c r="J199"/>
  <c r="BK186"/>
  <c r="BK167"/>
  <c i="8" r="J138"/>
  <c r="BK130"/>
  <c r="J142"/>
  <c r="J124"/>
  <c r="BK124"/>
  <c i="9" r="BK243"/>
  <c r="BK234"/>
  <c r="BK226"/>
  <c r="J210"/>
  <c r="BK183"/>
  <c r="BK174"/>
  <c r="J153"/>
  <c r="J246"/>
  <c r="BK232"/>
  <c r="BK213"/>
  <c r="BK181"/>
  <c r="BK162"/>
  <c r="BK261"/>
  <c r="BK219"/>
  <c r="BK192"/>
  <c r="BK178"/>
  <c r="J154"/>
  <c r="J127"/>
  <c r="J251"/>
  <c r="J197"/>
  <c r="J184"/>
  <c r="J169"/>
  <c r="J162"/>
  <c r="BK139"/>
  <c r="J248"/>
  <c r="BK237"/>
  <c r="J213"/>
  <c r="BK199"/>
  <c r="BK176"/>
  <c r="J149"/>
  <c r="J135"/>
  <c r="BK220"/>
  <c r="BK202"/>
  <c r="J177"/>
  <c r="J156"/>
  <c r="BK149"/>
  <c r="J131"/>
  <c r="J241"/>
  <c r="J212"/>
  <c r="J195"/>
  <c r="J170"/>
  <c r="J130"/>
  <c i="10" r="J144"/>
  <c r="BK145"/>
  <c r="J155"/>
  <c r="BK154"/>
  <c r="BK155"/>
  <c r="BK129"/>
  <c r="BK147"/>
  <c r="J129"/>
  <c r="J139"/>
  <c r="J121"/>
  <c i="11" r="J147"/>
  <c r="BK147"/>
  <c r="BK133"/>
  <c r="J125"/>
  <c r="J130"/>
  <c r="J144"/>
  <c r="BK135"/>
  <c i="2" r="J244"/>
  <c r="BK217"/>
  <c r="BK201"/>
  <c r="J174"/>
  <c r="BK225"/>
  <c r="BK206"/>
  <c r="J167"/>
  <c r="J224"/>
  <c r="J201"/>
  <c r="BK183"/>
  <c r="J198"/>
  <c r="J159"/>
  <c i="1" r="AK27"/>
  <c i="2" r="J143"/>
  <c r="BK171"/>
  <c i="3" r="J261"/>
  <c r="BK200"/>
  <c r="BK137"/>
  <c r="J185"/>
  <c r="BK153"/>
  <c r="J221"/>
  <c r="BK172"/>
  <c r="BK213"/>
  <c r="BK150"/>
  <c r="J183"/>
  <c r="BK135"/>
  <c r="J192"/>
  <c r="BK159"/>
  <c r="J216"/>
  <c r="BK177"/>
  <c r="BK263"/>
  <c r="BK228"/>
  <c r="J182"/>
  <c r="J143"/>
  <c i="4" r="BK136"/>
  <c r="J128"/>
  <c r="BK131"/>
  <c r="J126"/>
  <c i="5" r="BK127"/>
  <c r="J133"/>
  <c i="6" r="BK125"/>
  <c r="J131"/>
  <c i="7" r="J224"/>
  <c r="BK210"/>
  <c r="J201"/>
  <c r="J182"/>
  <c r="J164"/>
  <c r="BK143"/>
  <c r="BK134"/>
  <c r="J213"/>
  <c r="J206"/>
  <c r="J227"/>
  <c r="J209"/>
  <c r="BK193"/>
  <c r="J176"/>
  <c r="J172"/>
  <c r="BK168"/>
  <c r="BK135"/>
  <c r="BK215"/>
  <c r="J184"/>
  <c r="BK170"/>
  <c r="BK149"/>
  <c r="BK155"/>
  <c r="J236"/>
  <c r="J218"/>
  <c r="BK198"/>
  <c r="BK180"/>
  <c r="BK166"/>
  <c r="BK130"/>
  <c i="8" r="BK143"/>
  <c r="J134"/>
  <c r="J131"/>
  <c r="J125"/>
  <c i="9" r="BK239"/>
  <c r="J231"/>
  <c r="J225"/>
  <c r="BK201"/>
  <c r="BK177"/>
  <c r="BK159"/>
  <c r="J253"/>
  <c r="J245"/>
  <c r="BK230"/>
  <c r="J217"/>
  <c r="BK191"/>
  <c r="BK169"/>
  <c r="J146"/>
  <c r="J255"/>
  <c r="J215"/>
  <c r="BK197"/>
  <c r="J188"/>
  <c r="BK167"/>
  <c r="J147"/>
  <c r="J132"/>
  <c r="BK173"/>
  <c r="J136"/>
  <c r="BK246"/>
  <c r="J232"/>
  <c r="J207"/>
  <c r="BK188"/>
  <c r="J167"/>
  <c r="J160"/>
  <c r="BK255"/>
  <c r="BK244"/>
  <c r="BK231"/>
  <c r="J226"/>
  <c r="BK205"/>
  <c r="J186"/>
  <c r="BK175"/>
  <c r="J166"/>
  <c r="BK147"/>
  <c r="BK130"/>
  <c r="BK216"/>
  <c r="BK184"/>
  <c r="BK157"/>
  <c r="J152"/>
  <c r="J138"/>
  <c r="BK248"/>
  <c r="BK221"/>
  <c r="BK208"/>
  <c r="J183"/>
  <c r="BK138"/>
  <c i="10" r="BK151"/>
  <c r="J150"/>
  <c r="J130"/>
  <c r="BK137"/>
  <c r="BK138"/>
  <c r="J157"/>
  <c r="BK125"/>
  <c r="J135"/>
  <c r="J151"/>
  <c r="J122"/>
  <c i="11" r="BK142"/>
  <c r="J143"/>
  <c r="BK138"/>
  <c r="BK145"/>
  <c r="BK148"/>
  <c r="BK129"/>
  <c i="2" r="BK236"/>
  <c r="BK228"/>
  <c r="BK210"/>
  <c r="BK186"/>
  <c r="J227"/>
  <c r="BK215"/>
  <c r="BK192"/>
  <c r="J147"/>
  <c r="J217"/>
  <c r="J186"/>
  <c r="J215"/>
  <c r="J177"/>
  <c r="BK137"/>
  <c r="BK174"/>
  <c r="BK223"/>
  <c i="3" r="BK224"/>
  <c r="J166"/>
  <c r="BK247"/>
  <c r="BK175"/>
  <c r="J150"/>
  <c r="BK198"/>
  <c r="J235"/>
  <c r="J159"/>
  <c r="J253"/>
  <c r="J169"/>
  <c r="BK235"/>
  <c r="BK176"/>
  <c r="BK136"/>
  <c r="BK246"/>
  <c r="BK183"/>
  <c r="J137"/>
  <c r="BK240"/>
  <c r="J188"/>
  <c i="4" r="BK132"/>
  <c r="J137"/>
  <c r="BK137"/>
  <c r="J132"/>
  <c r="J135"/>
  <c i="5" r="J127"/>
  <c r="J131"/>
  <c i="6" r="J125"/>
  <c i="7" r="BK227"/>
  <c r="J212"/>
  <c r="BK202"/>
  <c r="J195"/>
  <c r="J178"/>
  <c r="BK141"/>
  <c r="BK225"/>
  <c r="J204"/>
  <c r="BK191"/>
  <c r="J158"/>
  <c r="BK153"/>
  <c r="BK144"/>
  <c r="J130"/>
  <c r="J223"/>
  <c r="BK216"/>
  <c r="BK197"/>
  <c r="J175"/>
  <c r="BK174"/>
  <c r="BK163"/>
  <c r="J151"/>
  <c r="BK232"/>
  <c r="J216"/>
  <c r="J185"/>
  <c r="BK172"/>
  <c r="J159"/>
  <c r="J166"/>
  <c r="BK150"/>
  <c r="BK235"/>
  <c r="J200"/>
  <c r="BK194"/>
  <c r="BK182"/>
  <c r="J169"/>
  <c r="BK133"/>
  <c i="8" r="BK125"/>
  <c r="J133"/>
  <c r="BK142"/>
  <c r="BK135"/>
  <c r="BK133"/>
  <c i="9" r="J236"/>
  <c r="BK228"/>
  <c r="BK211"/>
  <c r="BK185"/>
  <c r="J175"/>
  <c r="BK158"/>
  <c r="BK256"/>
  <c r="J244"/>
  <c r="J229"/>
  <c r="BK203"/>
  <c r="BK179"/>
  <c r="BK160"/>
  <c r="BK259"/>
  <c r="BK225"/>
  <c r="BK204"/>
  <c r="J191"/>
  <c r="BK186"/>
  <c r="BK165"/>
  <c r="BK146"/>
  <c r="BK263"/>
  <c r="J182"/>
  <c r="BK152"/>
  <c r="BK132"/>
  <c r="BK240"/>
  <c r="BK229"/>
  <c r="BK200"/>
  <c r="J181"/>
  <c r="BK163"/>
  <c r="BK143"/>
  <c r="J247"/>
  <c r="J240"/>
  <c r="J228"/>
  <c r="BK207"/>
  <c r="BK187"/>
  <c r="J171"/>
  <c r="J164"/>
  <c r="J142"/>
  <c r="J128"/>
  <c r="J211"/>
  <c r="J159"/>
  <c r="BK153"/>
  <c r="J141"/>
  <c r="J242"/>
  <c r="BK217"/>
  <c r="J203"/>
  <c r="BK171"/>
  <c r="J140"/>
  <c r="BK127"/>
  <c i="10" r="J145"/>
  <c r="J143"/>
  <c r="J156"/>
  <c r="J128"/>
  <c r="J126"/>
  <c r="BK144"/>
  <c r="BK152"/>
  <c r="BK131"/>
  <c r="BK148"/>
  <c r="BK128"/>
  <c i="11" r="BK143"/>
  <c r="BK128"/>
  <c r="BK137"/>
  <c r="J141"/>
  <c r="J135"/>
  <c r="BK141"/>
  <c i="2" r="BK244"/>
  <c r="J219"/>
  <c r="J209"/>
  <c r="BK180"/>
  <c r="BK224"/>
  <c r="J205"/>
  <c r="J171"/>
  <c r="J228"/>
  <c r="BK205"/>
  <c r="BK153"/>
  <c r="J192"/>
  <c r="J156"/>
  <c r="J240"/>
  <c r="BK150"/>
  <c r="J153"/>
  <c r="J137"/>
  <c i="3" r="BK216"/>
  <c r="BK160"/>
  <c r="BK186"/>
  <c r="J168"/>
  <c r="BK243"/>
  <c r="J195"/>
  <c r="BK258"/>
  <c r="BK182"/>
  <c r="J136"/>
  <c r="BK181"/>
  <c r="BK238"/>
  <c r="J186"/>
  <c r="BK134"/>
  <c r="BK188"/>
  <c r="J160"/>
  <c r="J263"/>
  <c r="BK178"/>
  <c i="4" r="J136"/>
  <c r="BK139"/>
  <c r="J125"/>
  <c r="BK128"/>
  <c r="BK129"/>
  <c i="5" r="J129"/>
  <c r="J126"/>
  <c r="BK133"/>
  <c i="6" r="J128"/>
  <c i="7" r="J228"/>
  <c r="J217"/>
  <c r="BK199"/>
  <c r="J193"/>
  <c r="BK175"/>
  <c r="J152"/>
  <c r="J136"/>
  <c r="J215"/>
  <c r="J139"/>
  <c r="BK233"/>
  <c r="BK224"/>
  <c r="BK207"/>
  <c r="BK187"/>
  <c r="J170"/>
  <c r="J173"/>
  <c r="BK169"/>
  <c r="J141"/>
  <c r="J226"/>
  <c r="BK211"/>
  <c r="J187"/>
  <c r="BK181"/>
  <c r="BK157"/>
  <c r="BK165"/>
  <c r="BK142"/>
  <c r="BK228"/>
  <c r="BK203"/>
  <c r="J189"/>
  <c r="BK164"/>
  <c i="8" r="BK138"/>
  <c r="J136"/>
  <c r="BK141"/>
  <c r="J123"/>
  <c i="9" r="BK235"/>
  <c r="J194"/>
  <c r="BK168"/>
  <c r="J263"/>
  <c r="BK249"/>
  <c r="J235"/>
  <c r="J222"/>
  <c r="BK209"/>
  <c r="J163"/>
  <c r="BK144"/>
  <c r="J256"/>
  <c r="J221"/>
  <c r="BK210"/>
  <c r="BK194"/>
  <c r="J187"/>
  <c r="J176"/>
  <c r="BK148"/>
  <c r="BK140"/>
  <c r="J139"/>
  <c r="J216"/>
  <c r="BK190"/>
  <c r="BK155"/>
  <c r="J137"/>
  <c r="J214"/>
  <c r="BK164"/>
  <c r="J151"/>
  <c r="BK238"/>
  <c r="BK214"/>
  <c r="J201"/>
  <c r="J150"/>
  <c r="BK131"/>
  <c i="10" r="J147"/>
  <c r="BK126"/>
  <c r="J137"/>
  <c r="J152"/>
  <c r="BK157"/>
  <c r="BK146"/>
  <c r="BK150"/>
  <c r="J134"/>
  <c r="BK121"/>
  <c r="BK132"/>
  <c r="J125"/>
  <c i="11" r="J149"/>
  <c r="BK131"/>
  <c r="J138"/>
  <c r="BK149"/>
  <c r="J142"/>
  <c r="J132"/>
  <c i="2" r="J236"/>
  <c r="J226"/>
  <c r="J202"/>
  <c r="BK159"/>
  <c r="BK226"/>
  <c r="J210"/>
  <c r="BK189"/>
  <c r="BK143"/>
  <c r="J212"/>
  <c r="J223"/>
  <c r="J189"/>
  <c r="J150"/>
  <c r="BK177"/>
  <c r="BK131"/>
  <c r="BK147"/>
  <c r="J142"/>
  <c i="3" r="BK231"/>
  <c r="BK167"/>
  <c r="J252"/>
  <c r="BK192"/>
  <c r="BK170"/>
  <c r="J228"/>
  <c r="J176"/>
  <c r="J249"/>
  <c r="J175"/>
  <c r="BK203"/>
  <c r="BK166"/>
  <c r="J231"/>
  <c r="J178"/>
  <c r="J147"/>
  <c r="BK252"/>
  <c r="BK185"/>
  <c r="J140"/>
  <c r="J246"/>
  <c r="J200"/>
  <c r="J156"/>
  <c i="4" r="J129"/>
  <c r="BK125"/>
  <c r="BK124"/>
  <c r="J131"/>
  <c r="J124"/>
  <c i="5" r="J124"/>
  <c r="BK131"/>
  <c r="BK129"/>
  <c i="6" r="J126"/>
  <c i="7" r="BK223"/>
  <c r="BK208"/>
  <c r="J197"/>
  <c r="BK184"/>
  <c r="BK173"/>
  <c r="J146"/>
  <c r="J237"/>
  <c r="BK212"/>
  <c r="J229"/>
  <c r="BK220"/>
  <c r="BK206"/>
  <c r="BK185"/>
  <c r="BK183"/>
  <c r="BK159"/>
  <c r="J144"/>
  <c r="J142"/>
  <c r="J138"/>
  <c r="J133"/>
  <c r="J222"/>
  <c r="BK213"/>
  <c r="BK201"/>
  <c r="J165"/>
  <c r="J233"/>
  <c r="BK219"/>
  <c r="BK195"/>
  <c r="J183"/>
  <c r="J168"/>
  <c r="BK136"/>
  <c r="J153"/>
  <c r="BK231"/>
  <c r="BK209"/>
  <c r="BK196"/>
  <c r="J188"/>
  <c r="J174"/>
  <c r="BK138"/>
  <c i="8" r="BK131"/>
  <c r="J135"/>
  <c r="J141"/>
  <c r="BK136"/>
  <c r="J130"/>
  <c i="9" r="J250"/>
  <c r="J233"/>
  <c r="J208"/>
  <c r="BK180"/>
  <c r="BK156"/>
  <c r="BK251"/>
  <c r="J243"/>
  <c r="J224"/>
  <c r="BK198"/>
  <c r="J172"/>
  <c r="BK161"/>
  <c r="BK137"/>
  <c r="BK252"/>
  <c r="J205"/>
  <c r="J196"/>
  <c r="BK189"/>
  <c r="J174"/>
  <c r="BK151"/>
  <c r="BK141"/>
  <c r="J185"/>
  <c r="J148"/>
  <c r="J262"/>
  <c r="J237"/>
  <c r="J209"/>
  <c r="J189"/>
  <c r="BK128"/>
  <c r="BK227"/>
  <c r="J192"/>
  <c r="J144"/>
  <c r="BK129"/>
  <c i="10" r="J149"/>
  <c r="J132"/>
  <c r="J138"/>
  <c r="BK153"/>
  <c r="J127"/>
  <c r="J123"/>
  <c r="BK139"/>
  <c r="J133"/>
  <c r="J140"/>
  <c r="BK142"/>
  <c i="11" r="J139"/>
  <c r="J133"/>
  <c r="J131"/>
  <c r="J145"/>
  <c r="J127"/>
  <c r="BK130"/>
  <c i="2" r="BK240"/>
  <c r="J231"/>
  <c r="BK212"/>
  <c r="J183"/>
  <c r="BK231"/>
  <c r="BK219"/>
  <c r="J195"/>
  <c r="BK162"/>
  <c r="BK227"/>
  <c r="BK195"/>
  <c r="J162"/>
  <c r="BK209"/>
  <c r="BK167"/>
  <c i="1" r="AS94"/>
  <c i="3" r="J247"/>
  <c r="J213"/>
  <c r="J135"/>
  <c r="J224"/>
  <c r="BK140"/>
  <c r="J170"/>
  <c r="J134"/>
  <c r="BK195"/>
  <c r="BK168"/>
  <c r="BK143"/>
  <c r="BK218"/>
  <c r="BK163"/>
  <c r="J258"/>
  <c r="J203"/>
  <c r="J177"/>
  <c i="4" r="J139"/>
  <c r="J130"/>
  <c r="J134"/>
  <c r="BK135"/>
  <c r="J127"/>
  <c i="5" r="J130"/>
  <c r="BK130"/>
  <c r="BK126"/>
  <c r="BK124"/>
  <c i="6" r="BK126"/>
  <c i="7" r="J235"/>
  <c r="J219"/>
  <c r="J205"/>
  <c r="J196"/>
  <c r="J181"/>
  <c r="BK160"/>
  <c r="J137"/>
  <c r="BK229"/>
  <c r="J210"/>
  <c r="BK178"/>
  <c r="BK161"/>
  <c r="BK132"/>
  <c r="J225"/>
  <c r="BK218"/>
  <c r="J203"/>
  <c r="BK179"/>
  <c r="BK140"/>
  <c r="J160"/>
  <c r="BK146"/>
  <c r="J140"/>
  <c r="J134"/>
  <c r="J214"/>
  <c r="BK204"/>
  <c r="BK200"/>
  <c r="J143"/>
  <c r="J131"/>
  <c r="BK214"/>
  <c r="J192"/>
  <c r="J180"/>
  <c r="BK152"/>
  <c r="J149"/>
  <c r="J232"/>
  <c r="J211"/>
  <c r="BK192"/>
  <c r="BK176"/>
  <c r="J161"/>
  <c i="8" r="J143"/>
  <c r="J132"/>
  <c r="BK132"/>
  <c r="BK123"/>
  <c r="BK134"/>
  <c i="9" r="BK242"/>
  <c r="J230"/>
  <c r="J218"/>
  <c r="BK196"/>
  <c r="J178"/>
  <c r="BK166"/>
  <c r="J259"/>
  <c r="BK247"/>
  <c r="BK241"/>
  <c r="BK223"/>
  <c r="BK193"/>
  <c r="BK170"/>
  <c r="BK150"/>
  <c r="J258"/>
  <c r="J234"/>
  <c r="BK212"/>
  <c r="J200"/>
  <c r="BK182"/>
  <c r="J157"/>
  <c r="BK262"/>
  <c r="BK258"/>
  <c r="BK253"/>
  <c r="J252"/>
  <c r="BK250"/>
  <c r="J249"/>
  <c r="BK245"/>
  <c r="J238"/>
  <c r="BK233"/>
  <c r="J227"/>
  <c r="J223"/>
  <c r="BK218"/>
  <c r="BK215"/>
  <c r="BK206"/>
  <c r="J202"/>
  <c r="J199"/>
  <c r="J198"/>
  <c r="J193"/>
  <c r="J158"/>
  <c r="BK145"/>
  <c r="J261"/>
  <c r="J239"/>
  <c r="BK222"/>
  <c r="BK195"/>
  <c r="BK172"/>
  <c r="J161"/>
  <c r="J220"/>
  <c r="J204"/>
  <c r="J180"/>
  <c r="J173"/>
  <c r="J165"/>
  <c r="J143"/>
  <c r="BK224"/>
  <c r="J190"/>
  <c r="J168"/>
  <c r="J155"/>
  <c r="J145"/>
  <c r="BK135"/>
  <c r="J219"/>
  <c r="BK136"/>
  <c i="10" r="J153"/>
  <c r="BK134"/>
  <c r="BK124"/>
  <c r="BK136"/>
  <c r="BK135"/>
  <c r="BK156"/>
  <c r="BK143"/>
  <c r="BK127"/>
  <c r="BK133"/>
  <c r="J148"/>
  <c i="11" r="J134"/>
  <c r="BK144"/>
  <c r="J129"/>
  <c r="BK132"/>
  <c r="J148"/>
  <c r="BK139"/>
  <c i="2" l="1" r="P130"/>
  <c r="P129"/>
  <c r="T222"/>
  <c r="T213"/>
  <c r="R232"/>
  <c i="3" r="R146"/>
  <c r="P174"/>
  <c r="R184"/>
  <c r="P199"/>
  <c r="BK248"/>
  <c r="J248"/>
  <c r="J108"/>
  <c r="R257"/>
  <c i="4" r="R133"/>
  <c i="5" r="R123"/>
  <c i="7" r="R148"/>
  <c r="T156"/>
  <c r="R177"/>
  <c r="P230"/>
  <c i="8" r="T122"/>
  <c r="T121"/>
  <c i="9" r="P126"/>
  <c r="P125"/>
  <c r="T126"/>
  <c r="T125"/>
  <c r="BK254"/>
  <c r="J254"/>
  <c r="J101"/>
  <c r="R257"/>
  <c i="10" r="T120"/>
  <c i="9" r="T134"/>
  <c r="T254"/>
  <c r="P260"/>
  <c i="10" r="R141"/>
  <c i="2" r="P222"/>
  <c r="P213"/>
  <c r="P232"/>
  <c i="3" r="R133"/>
  <c r="R132"/>
  <c r="BK174"/>
  <c r="J174"/>
  <c r="J102"/>
  <c r="T184"/>
  <c r="R187"/>
  <c r="T217"/>
  <c r="R248"/>
  <c i="4" r="T133"/>
  <c i="5" r="R128"/>
  <c i="6" r="BK124"/>
  <c i="7" r="BK129"/>
  <c r="J129"/>
  <c r="J98"/>
  <c r="P148"/>
  <c r="R156"/>
  <c r="T177"/>
  <c r="T230"/>
  <c i="8" r="R137"/>
  <c i="9" r="P134"/>
  <c r="P257"/>
  <c r="T260"/>
  <c i="10" r="T141"/>
  <c i="2" r="R130"/>
  <c r="R129"/>
  <c r="BK222"/>
  <c r="J222"/>
  <c r="J104"/>
  <c r="T232"/>
  <c i="3" r="BK146"/>
  <c r="J146"/>
  <c r="J99"/>
  <c r="R174"/>
  <c r="P187"/>
  <c r="BK217"/>
  <c r="J217"/>
  <c r="J106"/>
  <c r="BK239"/>
  <c r="J239"/>
  <c r="J107"/>
  <c r="T248"/>
  <c i="4" r="P123"/>
  <c r="BK133"/>
  <c r="J133"/>
  <c r="J99"/>
  <c i="5" r="P123"/>
  <c i="7" r="T129"/>
  <c r="T128"/>
  <c r="P156"/>
  <c r="BK177"/>
  <c r="J177"/>
  <c r="J103"/>
  <c r="P177"/>
  <c r="BK230"/>
  <c r="J230"/>
  <c r="J105"/>
  <c r="T234"/>
  <c i="8" r="P122"/>
  <c r="P121"/>
  <c i="11" r="T136"/>
  <c i="2" r="R222"/>
  <c r="R213"/>
  <c i="3" r="P146"/>
  <c r="P184"/>
  <c r="R199"/>
  <c r="R239"/>
  <c r="BK257"/>
  <c r="J257"/>
  <c r="J109"/>
  <c i="4" r="T123"/>
  <c r="T122"/>
  <c r="T121"/>
  <c i="5" r="P128"/>
  <c i="6" r="R124"/>
  <c r="R123"/>
  <c r="R122"/>
  <c i="7" r="P129"/>
  <c r="P128"/>
  <c r="BK148"/>
  <c r="J148"/>
  <c r="J101"/>
  <c r="T190"/>
  <c r="P234"/>
  <c i="8" r="BK122"/>
  <c r="BK121"/>
  <c r="J121"/>
  <c r="J97"/>
  <c r="T137"/>
  <c i="9" r="R134"/>
  <c r="R133"/>
  <c r="BK257"/>
  <c r="J257"/>
  <c r="J102"/>
  <c r="R260"/>
  <c i="10" r="R120"/>
  <c r="R119"/>
  <c i="11" r="P126"/>
  <c r="P123"/>
  <c r="P122"/>
  <c i="1" r="AU104"/>
  <c i="11" r="P136"/>
  <c r="P140"/>
  <c i="3" r="BK133"/>
  <c r="J133"/>
  <c r="J98"/>
  <c r="T133"/>
  <c r="BK187"/>
  <c r="J187"/>
  <c r="J104"/>
  <c r="T187"/>
  <c r="P217"/>
  <c r="P239"/>
  <c r="P257"/>
  <c i="4" r="P133"/>
  <c i="5" r="T123"/>
  <c i="6" r="T124"/>
  <c r="T123"/>
  <c r="T122"/>
  <c i="7" r="R129"/>
  <c r="R128"/>
  <c r="R190"/>
  <c r="R234"/>
  <c i="8" r="R122"/>
  <c r="R121"/>
  <c r="R120"/>
  <c i="9" r="BK134"/>
  <c r="J134"/>
  <c r="J100"/>
  <c r="R254"/>
  <c r="BK260"/>
  <c r="J260"/>
  <c r="J103"/>
  <c i="10" r="BK120"/>
  <c r="J120"/>
  <c r="J97"/>
  <c r="P141"/>
  <c i="11" r="R126"/>
  <c r="R123"/>
  <c r="R122"/>
  <c r="R136"/>
  <c r="R140"/>
  <c i="2" r="T130"/>
  <c r="T129"/>
  <c i="3" r="T146"/>
  <c r="BK184"/>
  <c r="J184"/>
  <c r="J103"/>
  <c r="T199"/>
  <c r="P248"/>
  <c i="5" r="BK128"/>
  <c r="J128"/>
  <c r="J99"/>
  <c i="7" r="BK156"/>
  <c r="J156"/>
  <c r="J102"/>
  <c r="P190"/>
  <c r="BK234"/>
  <c r="J234"/>
  <c r="J106"/>
  <c i="8" r="P137"/>
  <c i="9" r="BK126"/>
  <c r="J126"/>
  <c r="J98"/>
  <c r="R126"/>
  <c r="R125"/>
  <c r="P254"/>
  <c r="T257"/>
  <c i="10" r="BK141"/>
  <c r="J141"/>
  <c r="J98"/>
  <c i="11" r="BK126"/>
  <c r="J126"/>
  <c r="J99"/>
  <c r="BK136"/>
  <c r="J136"/>
  <c r="J100"/>
  <c r="T140"/>
  <c i="2" r="BK130"/>
  <c r="BK232"/>
  <c r="J232"/>
  <c r="J105"/>
  <c i="3" r="P133"/>
  <c r="P132"/>
  <c r="T174"/>
  <c r="BK199"/>
  <c r="J199"/>
  <c r="J105"/>
  <c r="R217"/>
  <c r="T239"/>
  <c r="T257"/>
  <c i="4" r="BK123"/>
  <c r="J123"/>
  <c r="J98"/>
  <c r="R123"/>
  <c r="R122"/>
  <c r="R121"/>
  <c i="5" r="BK123"/>
  <c r="J123"/>
  <c r="J98"/>
  <c r="T128"/>
  <c i="6" r="P124"/>
  <c r="P123"/>
  <c r="P122"/>
  <c i="1" r="AU99"/>
  <c i="7" r="T148"/>
  <c r="T147"/>
  <c r="BK190"/>
  <c r="J190"/>
  <c r="J104"/>
  <c r="R230"/>
  <c i="8" r="BK137"/>
  <c r="J137"/>
  <c r="J99"/>
  <c i="10" r="P120"/>
  <c r="P119"/>
  <c i="1" r="AU103"/>
  <c i="11" r="T126"/>
  <c r="T123"/>
  <c r="T122"/>
  <c r="BK140"/>
  <c r="J140"/>
  <c r="J101"/>
  <c i="2" r="BK218"/>
  <c r="J218"/>
  <c r="J103"/>
  <c r="BK214"/>
  <c r="J214"/>
  <c r="J101"/>
  <c r="BK243"/>
  <c r="J243"/>
  <c r="J107"/>
  <c i="3" r="BK262"/>
  <c r="J262"/>
  <c r="J110"/>
  <c i="6" r="BK130"/>
  <c r="J130"/>
  <c r="J101"/>
  <c i="5" r="BK132"/>
  <c r="J132"/>
  <c r="J100"/>
  <c i="6" r="BK127"/>
  <c r="J127"/>
  <c r="J99"/>
  <c i="2" r="BK216"/>
  <c r="J216"/>
  <c r="J102"/>
  <c i="4" r="BK138"/>
  <c r="J138"/>
  <c r="J100"/>
  <c i="11" r="BK124"/>
  <c r="J124"/>
  <c r="J98"/>
  <c i="2" r="BK211"/>
  <c r="J211"/>
  <c r="J99"/>
  <c r="BK239"/>
  <c r="J239"/>
  <c r="J106"/>
  <c i="7" r="BK145"/>
  <c r="J145"/>
  <c r="J99"/>
  <c i="3" r="BK171"/>
  <c r="J171"/>
  <c r="J100"/>
  <c i="11" r="BF128"/>
  <c r="BF133"/>
  <c r="BF142"/>
  <c r="BF144"/>
  <c r="F91"/>
  <c r="E112"/>
  <c r="J118"/>
  <c r="BF132"/>
  <c r="BF137"/>
  <c r="BF138"/>
  <c r="BF146"/>
  <c r="J116"/>
  <c r="BF127"/>
  <c r="BF129"/>
  <c r="BF130"/>
  <c r="BF145"/>
  <c r="F119"/>
  <c r="BF125"/>
  <c r="BF143"/>
  <c i="10" r="BK119"/>
  <c r="J119"/>
  <c r="J96"/>
  <c i="11" r="BF131"/>
  <c r="BF134"/>
  <c r="BF139"/>
  <c r="BF147"/>
  <c r="BF148"/>
  <c r="J119"/>
  <c r="BF135"/>
  <c r="BF141"/>
  <c r="BF149"/>
  <c i="9" r="BK133"/>
  <c i="10" r="F91"/>
  <c r="E109"/>
  <c r="J115"/>
  <c r="BF123"/>
  <c r="BF127"/>
  <c r="BF128"/>
  <c r="BF151"/>
  <c r="BF153"/>
  <c r="BF157"/>
  <c r="BF125"/>
  <c r="BF136"/>
  <c r="BF137"/>
  <c r="BF138"/>
  <c r="BF139"/>
  <c r="BF155"/>
  <c r="J92"/>
  <c r="J113"/>
  <c r="BF122"/>
  <c r="BF131"/>
  <c r="BF133"/>
  <c r="BF134"/>
  <c r="BF135"/>
  <c r="BF156"/>
  <c r="F92"/>
  <c r="BF121"/>
  <c r="BF129"/>
  <c r="BF140"/>
  <c r="BF142"/>
  <c r="BF144"/>
  <c r="BF145"/>
  <c r="BF149"/>
  <c r="BF152"/>
  <c r="BF124"/>
  <c r="BF132"/>
  <c r="BF143"/>
  <c r="BF146"/>
  <c r="BF147"/>
  <c r="BF148"/>
  <c r="BF150"/>
  <c r="BF126"/>
  <c r="BF154"/>
  <c r="BF130"/>
  <c i="9" r="J91"/>
  <c r="BF148"/>
  <c r="BF164"/>
  <c r="BF168"/>
  <c r="BF189"/>
  <c r="BF197"/>
  <c r="BF230"/>
  <c r="BF233"/>
  <c r="BF234"/>
  <c r="BF235"/>
  <c r="E114"/>
  <c r="BF132"/>
  <c r="BF139"/>
  <c r="BF147"/>
  <c r="BF160"/>
  <c r="BF178"/>
  <c r="BF179"/>
  <c r="BF180"/>
  <c r="BF185"/>
  <c r="BF195"/>
  <c r="BF196"/>
  <c r="BF198"/>
  <c r="BF199"/>
  <c r="BF200"/>
  <c r="BF205"/>
  <c r="BF207"/>
  <c r="BF208"/>
  <c r="BF209"/>
  <c r="BF218"/>
  <c i="8" r="BK120"/>
  <c r="J120"/>
  <c r="J96"/>
  <c i="9" r="F92"/>
  <c r="BF131"/>
  <c r="BF138"/>
  <c r="BF140"/>
  <c r="BF145"/>
  <c r="BF169"/>
  <c r="BF177"/>
  <c r="BF181"/>
  <c r="BF182"/>
  <c r="BF193"/>
  <c r="BF194"/>
  <c r="BF201"/>
  <c r="BF217"/>
  <c r="BF223"/>
  <c r="BF238"/>
  <c r="BF245"/>
  <c r="BF252"/>
  <c r="BF259"/>
  <c i="8" r="J122"/>
  <c r="J98"/>
  <c i="9" r="J92"/>
  <c r="BF136"/>
  <c r="BF141"/>
  <c r="BF149"/>
  <c r="BF153"/>
  <c r="BF154"/>
  <c r="BF156"/>
  <c r="BF162"/>
  <c r="BF165"/>
  <c r="BF173"/>
  <c r="BF175"/>
  <c r="BF186"/>
  <c r="BF192"/>
  <c r="BF202"/>
  <c r="BF211"/>
  <c r="BF216"/>
  <c r="BF220"/>
  <c r="BF225"/>
  <c r="BF226"/>
  <c r="BF247"/>
  <c r="BF258"/>
  <c r="BF263"/>
  <c r="J118"/>
  <c r="BF128"/>
  <c r="BF142"/>
  <c r="BF146"/>
  <c r="BF150"/>
  <c r="BF167"/>
  <c r="BF176"/>
  <c r="BF188"/>
  <c r="BF190"/>
  <c r="BF224"/>
  <c r="BF228"/>
  <c r="BF229"/>
  <c r="BF236"/>
  <c r="BF241"/>
  <c r="BF243"/>
  <c r="BF253"/>
  <c r="BF261"/>
  <c r="BF137"/>
  <c r="BF143"/>
  <c r="BF144"/>
  <c r="BF152"/>
  <c r="BF155"/>
  <c r="BF171"/>
  <c r="BF172"/>
  <c r="BF206"/>
  <c r="BF222"/>
  <c r="BF246"/>
  <c r="BF249"/>
  <c r="BF250"/>
  <c r="BF251"/>
  <c r="F120"/>
  <c r="BF157"/>
  <c r="BF158"/>
  <c r="BF159"/>
  <c r="BF161"/>
  <c r="BF163"/>
  <c r="BF166"/>
  <c r="BF174"/>
  <c r="BF183"/>
  <c r="BF184"/>
  <c r="BF204"/>
  <c r="BF210"/>
  <c r="BF214"/>
  <c r="BF219"/>
  <c r="BF221"/>
  <c r="BF227"/>
  <c r="BF231"/>
  <c r="BF239"/>
  <c r="BF240"/>
  <c r="BF242"/>
  <c r="BF248"/>
  <c r="BF255"/>
  <c r="BF262"/>
  <c r="BF127"/>
  <c r="BF129"/>
  <c r="BF130"/>
  <c r="BF135"/>
  <c r="BF151"/>
  <c r="BF170"/>
  <c r="BF187"/>
  <c r="BF191"/>
  <c r="BF203"/>
  <c r="BF212"/>
  <c r="BF213"/>
  <c r="BF215"/>
  <c r="BF232"/>
  <c r="BF237"/>
  <c r="BF244"/>
  <c r="BF256"/>
  <c i="8" r="E85"/>
  <c r="J91"/>
  <c r="J114"/>
  <c r="BF133"/>
  <c r="BF136"/>
  <c i="7" r="BK128"/>
  <c r="J128"/>
  <c r="J97"/>
  <c r="BK147"/>
  <c r="J147"/>
  <c r="J100"/>
  <c i="8" r="F117"/>
  <c r="BF125"/>
  <c r="BF138"/>
  <c r="J117"/>
  <c r="BF135"/>
  <c r="F91"/>
  <c r="BF123"/>
  <c r="BF143"/>
  <c r="BF130"/>
  <c r="BF131"/>
  <c r="BF141"/>
  <c r="BF142"/>
  <c r="BF124"/>
  <c r="BF132"/>
  <c r="BF134"/>
  <c i="7" r="F91"/>
  <c r="BF140"/>
  <c r="BF143"/>
  <c r="BF183"/>
  <c r="BF184"/>
  <c r="BF195"/>
  <c r="BF197"/>
  <c r="BF202"/>
  <c r="BF204"/>
  <c r="BF220"/>
  <c r="BF227"/>
  <c r="BF228"/>
  <c r="BF233"/>
  <c r="F92"/>
  <c r="BF137"/>
  <c r="BF151"/>
  <c r="BF159"/>
  <c i="6" r="J124"/>
  <c r="J98"/>
  <c i="7" r="J89"/>
  <c r="BF131"/>
  <c r="BF134"/>
  <c r="BF141"/>
  <c r="BF160"/>
  <c r="BF174"/>
  <c r="BF175"/>
  <c r="BF193"/>
  <c r="BF205"/>
  <c r="BF210"/>
  <c r="BF214"/>
  <c r="BF218"/>
  <c r="BF231"/>
  <c r="J92"/>
  <c r="BF132"/>
  <c r="BF133"/>
  <c r="BF139"/>
  <c r="BF155"/>
  <c r="BF158"/>
  <c r="BF162"/>
  <c r="BF163"/>
  <c r="BF178"/>
  <c r="BF188"/>
  <c r="BF189"/>
  <c r="BF191"/>
  <c r="BF194"/>
  <c r="BF211"/>
  <c r="BF217"/>
  <c r="BF224"/>
  <c r="BF225"/>
  <c r="BF226"/>
  <c r="BF232"/>
  <c r="BF136"/>
  <c r="BF157"/>
  <c r="BF165"/>
  <c r="BF169"/>
  <c r="BF176"/>
  <c r="BF180"/>
  <c r="J123"/>
  <c r="BF135"/>
  <c r="BF138"/>
  <c r="BF144"/>
  <c r="BF149"/>
  <c r="BF150"/>
  <c r="BF152"/>
  <c r="BF153"/>
  <c r="BF154"/>
  <c r="BF161"/>
  <c r="BF171"/>
  <c r="BF173"/>
  <c r="BF182"/>
  <c r="BF196"/>
  <c r="BF206"/>
  <c r="BF215"/>
  <c r="BF222"/>
  <c r="BF229"/>
  <c r="E85"/>
  <c r="BF142"/>
  <c r="BF146"/>
  <c r="BF164"/>
  <c r="BF170"/>
  <c r="BF172"/>
  <c r="BF181"/>
  <c r="BF199"/>
  <c r="BF201"/>
  <c r="BF219"/>
  <c r="BF223"/>
  <c r="BF236"/>
  <c r="BF130"/>
  <c r="BF166"/>
  <c r="BF167"/>
  <c r="BF168"/>
  <c r="BF179"/>
  <c r="BF185"/>
  <c r="BF186"/>
  <c r="BF187"/>
  <c r="BF192"/>
  <c r="BF198"/>
  <c r="BF200"/>
  <c r="BF203"/>
  <c r="BF207"/>
  <c r="BF208"/>
  <c r="BF209"/>
  <c r="BF212"/>
  <c r="BF213"/>
  <c r="BF216"/>
  <c r="BF221"/>
  <c r="BF235"/>
  <c r="BF237"/>
  <c i="6" r="J91"/>
  <c i="5" r="BK122"/>
  <c r="J122"/>
  <c r="J97"/>
  <c i="6" r="E85"/>
  <c r="F91"/>
  <c r="F119"/>
  <c r="J119"/>
  <c r="BF131"/>
  <c r="J89"/>
  <c r="BF125"/>
  <c r="BF126"/>
  <c r="BF128"/>
  <c i="5" r="J89"/>
  <c r="E111"/>
  <c r="F118"/>
  <c r="BF129"/>
  <c r="BF124"/>
  <c r="BF126"/>
  <c i="4" r="BK122"/>
  <c r="BK121"/>
  <c r="J121"/>
  <c r="J96"/>
  <c i="5" r="F91"/>
  <c r="BF127"/>
  <c r="J92"/>
  <c r="BF125"/>
  <c r="BF130"/>
  <c r="BF133"/>
  <c r="J91"/>
  <c r="BF131"/>
  <c i="4" r="BF125"/>
  <c r="BF126"/>
  <c r="BF127"/>
  <c r="BF128"/>
  <c i="3" r="BK173"/>
  <c r="J173"/>
  <c r="J101"/>
  <c i="4" r="F92"/>
  <c r="J92"/>
  <c i="3" r="BK132"/>
  <c r="J132"/>
  <c r="J97"/>
  <c i="4" r="J91"/>
  <c r="J115"/>
  <c r="BF130"/>
  <c r="BF132"/>
  <c r="BF136"/>
  <c r="BF137"/>
  <c r="E111"/>
  <c r="F117"/>
  <c r="BF131"/>
  <c r="BF134"/>
  <c r="BF139"/>
  <c r="BF124"/>
  <c r="BF129"/>
  <c r="BF135"/>
  <c i="3" r="F92"/>
  <c r="BF163"/>
  <c r="BF195"/>
  <c r="BF218"/>
  <c r="BF247"/>
  <c r="BF263"/>
  <c r="J91"/>
  <c r="BF143"/>
  <c r="BF147"/>
  <c r="BF153"/>
  <c r="BF169"/>
  <c r="BF203"/>
  <c r="BF238"/>
  <c r="BF240"/>
  <c r="E121"/>
  <c r="BF150"/>
  <c r="BF172"/>
  <c r="BF213"/>
  <c r="BF253"/>
  <c r="BF258"/>
  <c r="J125"/>
  <c r="BF136"/>
  <c r="BF140"/>
  <c r="BF159"/>
  <c r="BF160"/>
  <c r="BF221"/>
  <c r="BF224"/>
  <c r="BF231"/>
  <c i="2" r="J130"/>
  <c r="J98"/>
  <c i="3" r="J92"/>
  <c r="BF134"/>
  <c r="BF167"/>
  <c r="BF168"/>
  <c r="BF170"/>
  <c r="BF177"/>
  <c r="BF192"/>
  <c r="BF252"/>
  <c r="F91"/>
  <c r="BF137"/>
  <c r="BF183"/>
  <c r="BF185"/>
  <c r="BF235"/>
  <c r="BF249"/>
  <c r="BF135"/>
  <c r="BF166"/>
  <c r="BF181"/>
  <c r="BF182"/>
  <c r="BF198"/>
  <c r="BF200"/>
  <c r="BF216"/>
  <c r="BF228"/>
  <c r="BF243"/>
  <c r="BF261"/>
  <c r="BF156"/>
  <c r="BF175"/>
  <c r="BF176"/>
  <c r="BF178"/>
  <c r="BF186"/>
  <c r="BF188"/>
  <c r="BF246"/>
  <c i="2" r="J91"/>
  <c r="J122"/>
  <c r="BF131"/>
  <c r="F92"/>
  <c r="BF156"/>
  <c r="BF162"/>
  <c r="E85"/>
  <c r="BF171"/>
  <c r="BF180"/>
  <c r="BF142"/>
  <c r="BF153"/>
  <c r="BF174"/>
  <c r="BF186"/>
  <c r="BF206"/>
  <c r="BF219"/>
  <c r="BF227"/>
  <c r="J92"/>
  <c r="BF143"/>
  <c r="BF167"/>
  <c r="BF195"/>
  <c r="BF202"/>
  <c r="BF205"/>
  <c r="BF210"/>
  <c r="BF212"/>
  <c r="BF215"/>
  <c r="BF223"/>
  <c r="F91"/>
  <c r="BF159"/>
  <c r="BF183"/>
  <c r="BF192"/>
  <c r="BF198"/>
  <c r="BF209"/>
  <c r="BF217"/>
  <c r="BF224"/>
  <c r="BF226"/>
  <c r="BF134"/>
  <c r="BF137"/>
  <c r="BF147"/>
  <c r="BF150"/>
  <c r="BF177"/>
  <c r="BF189"/>
  <c r="BF201"/>
  <c r="BF225"/>
  <c r="BF228"/>
  <c r="BF231"/>
  <c r="BF233"/>
  <c r="BF236"/>
  <c r="BF240"/>
  <c r="BF244"/>
  <c r="F35"/>
  <c i="1" r="BB95"/>
  <c i="3" r="F37"/>
  <c i="1" r="BD96"/>
  <c i="8" r="J33"/>
  <c i="1" r="AV101"/>
  <c i="8" r="F36"/>
  <c i="1" r="BC101"/>
  <c i="9" r="J33"/>
  <c i="1" r="AV102"/>
  <c i="2" r="F36"/>
  <c i="1" r="BC95"/>
  <c i="4" r="F35"/>
  <c i="1" r="BB97"/>
  <c i="5" r="J33"/>
  <c i="1" r="AV98"/>
  <c i="6" r="F36"/>
  <c i="1" r="BC99"/>
  <c i="7" r="F33"/>
  <c i="1" r="AZ100"/>
  <c i="10" r="F37"/>
  <c i="1" r="BD103"/>
  <c i="10" r="J33"/>
  <c i="1" r="AV103"/>
  <c i="10" r="F35"/>
  <c i="1" r="BB103"/>
  <c i="11" r="J33"/>
  <c i="1" r="AV104"/>
  <c i="11" r="F37"/>
  <c i="1" r="BD104"/>
  <c i="2" r="J33"/>
  <c i="1" r="AV95"/>
  <c i="3" r="J33"/>
  <c i="1" r="AV96"/>
  <c i="4" r="F37"/>
  <c i="1" r="BD97"/>
  <c i="5" r="F37"/>
  <c i="1" r="BD98"/>
  <c i="6" r="F33"/>
  <c i="1" r="AZ99"/>
  <c i="7" r="F37"/>
  <c i="1" r="BD100"/>
  <c i="9" r="F37"/>
  <c i="1" r="BD102"/>
  <c i="2" r="F33"/>
  <c i="1" r="AZ95"/>
  <c i="3" r="F36"/>
  <c i="1" r="BC96"/>
  <c i="8" r="F35"/>
  <c i="1" r="BB101"/>
  <c i="8" r="F33"/>
  <c i="1" r="AZ101"/>
  <c i="8" r="F37"/>
  <c i="1" r="BD101"/>
  <c i="9" r="F35"/>
  <c i="1" r="BB102"/>
  <c i="11" r="F36"/>
  <c i="1" r="BC104"/>
  <c i="2" r="F37"/>
  <c i="1" r="BD95"/>
  <c i="4" r="F33"/>
  <c i="1" r="AZ97"/>
  <c i="5" r="F33"/>
  <c i="1" r="AZ98"/>
  <c i="6" r="F35"/>
  <c i="1" r="BB99"/>
  <c i="7" r="F36"/>
  <c i="1" r="BC100"/>
  <c i="9" r="F36"/>
  <c i="1" r="BC102"/>
  <c i="3" r="F35"/>
  <c i="1" r="BB96"/>
  <c i="4" r="F36"/>
  <c i="1" r="BC97"/>
  <c i="5" r="F35"/>
  <c i="1" r="BB98"/>
  <c i="6" r="F37"/>
  <c i="1" r="BD99"/>
  <c i="7" r="F35"/>
  <c i="1" r="BB100"/>
  <c i="9" r="F33"/>
  <c i="1" r="AZ102"/>
  <c i="3" r="F33"/>
  <c i="1" r="AZ96"/>
  <c i="4" r="J33"/>
  <c i="1" r="AV97"/>
  <c i="5" r="F36"/>
  <c i="1" r="BC98"/>
  <c i="6" r="J33"/>
  <c i="1" r="AV99"/>
  <c i="7" r="J33"/>
  <c i="1" r="AV100"/>
  <c i="10" r="F33"/>
  <c i="1" r="AZ103"/>
  <c i="10" r="F36"/>
  <c i="1" r="BC103"/>
  <c i="11" r="F33"/>
  <c i="1" r="AZ104"/>
  <c i="11" r="F35"/>
  <c i="1" r="BB104"/>
  <c i="4" l="1" r="P122"/>
  <c r="P121"/>
  <c i="1" r="AU97"/>
  <c i="3" r="R173"/>
  <c r="R131"/>
  <c i="6" r="BK123"/>
  <c r="J123"/>
  <c r="J97"/>
  <c i="7" r="T127"/>
  <c i="3" r="T173"/>
  <c r="T131"/>
  <c r="T132"/>
  <c i="9" r="T133"/>
  <c r="T124"/>
  <c i="3" r="P173"/>
  <c r="P131"/>
  <c i="1" r="AU96"/>
  <c i="2" r="T128"/>
  <c i="8" r="P120"/>
  <c i="1" r="AU101"/>
  <c i="7" r="P147"/>
  <c r="P127"/>
  <c i="1" r="AU100"/>
  <c i="7" r="R147"/>
  <c r="R127"/>
  <c i="5" r="T122"/>
  <c r="T121"/>
  <c i="9" r="P133"/>
  <c r="P124"/>
  <c i="1" r="AU102"/>
  <c i="8" r="T120"/>
  <c i="5" r="R122"/>
  <c r="R121"/>
  <c i="9" r="R124"/>
  <c i="2" r="R128"/>
  <c i="10" r="T119"/>
  <c i="2" r="BK129"/>
  <c r="J129"/>
  <c r="J97"/>
  <c i="5" r="P122"/>
  <c r="P121"/>
  <c i="1" r="AU98"/>
  <c i="2" r="P128"/>
  <c i="1" r="AU95"/>
  <c i="6" r="BK129"/>
  <c r="J129"/>
  <c r="J100"/>
  <c i="11" r="BK123"/>
  <c r="BK122"/>
  <c r="J122"/>
  <c r="J96"/>
  <c i="2" r="BK213"/>
  <c r="J213"/>
  <c r="J100"/>
  <c i="9" r="BK125"/>
  <c r="J125"/>
  <c r="J97"/>
  <c r="J133"/>
  <c r="J99"/>
  <c i="7" r="BK127"/>
  <c r="J127"/>
  <c i="5" r="BK121"/>
  <c r="J121"/>
  <c r="J96"/>
  <c i="4" r="J122"/>
  <c r="J97"/>
  <c i="3" r="BK131"/>
  <c r="J131"/>
  <c r="J96"/>
  <c i="2" r="J34"/>
  <c i="1" r="AW95"/>
  <c r="AT95"/>
  <c i="9" r="F34"/>
  <c i="1" r="BA102"/>
  <c i="4" r="F34"/>
  <c i="1" r="BA97"/>
  <c i="4" r="J30"/>
  <c i="1" r="AG97"/>
  <c i="5" r="F34"/>
  <c i="1" r="BA98"/>
  <c i="5" r="J34"/>
  <c i="1" r="AW98"/>
  <c r="AT98"/>
  <c i="6" r="J34"/>
  <c i="1" r="AW99"/>
  <c r="AT99"/>
  <c i="7" r="F34"/>
  <c i="1" r="BA100"/>
  <c i="2" r="F34"/>
  <c i="1" r="BA95"/>
  <c i="8" r="J30"/>
  <c i="1" r="AG101"/>
  <c i="9" r="J34"/>
  <c i="1" r="AW102"/>
  <c r="AT102"/>
  <c i="10" r="F34"/>
  <c i="1" r="BA103"/>
  <c r="BD94"/>
  <c r="W36"/>
  <c r="BB94"/>
  <c r="W34"/>
  <c i="3" r="F34"/>
  <c i="1" r="BA96"/>
  <c i="8" r="F34"/>
  <c i="1" r="BA101"/>
  <c i="10" r="J34"/>
  <c i="1" r="AW103"/>
  <c r="AT103"/>
  <c i="11" r="F34"/>
  <c i="1" r="BA104"/>
  <c i="3" r="J34"/>
  <c i="1" r="AW96"/>
  <c r="AT96"/>
  <c i="7" r="J34"/>
  <c i="1" r="AW100"/>
  <c r="AT100"/>
  <c i="4" r="J34"/>
  <c i="1" r="AW97"/>
  <c r="AT97"/>
  <c i="6" r="F34"/>
  <c i="1" r="BA99"/>
  <c i="7" r="J30"/>
  <c i="1" r="AG100"/>
  <c i="8" r="J34"/>
  <c i="1" r="AW101"/>
  <c r="AT101"/>
  <c i="10" r="J30"/>
  <c i="1" r="AG103"/>
  <c r="BC94"/>
  <c r="W35"/>
  <c i="11" r="J34"/>
  <c i="1" r="AW104"/>
  <c r="AT104"/>
  <c r="AZ94"/>
  <c r="AV94"/>
  <c r="AK32"/>
  <c i="11" l="1" r="J123"/>
  <c r="J97"/>
  <c i="2" r="BK128"/>
  <c r="J128"/>
  <c r="J96"/>
  <c i="9" r="BK124"/>
  <c r="J124"/>
  <c i="6" r="BK122"/>
  <c r="J122"/>
  <c r="J96"/>
  <c i="1" r="AN103"/>
  <c i="10" r="J39"/>
  <c i="1" r="AN101"/>
  <c r="AN100"/>
  <c i="7" r="J96"/>
  <c i="8" r="J39"/>
  <c i="7" r="J39"/>
  <c i="1" r="AN97"/>
  <c i="4" r="J39"/>
  <c i="1" r="AU94"/>
  <c i="9" r="J30"/>
  <c i="1" r="AG102"/>
  <c i="11" r="J30"/>
  <c i="1" r="AG104"/>
  <c r="W32"/>
  <c i="3" r="J30"/>
  <c i="1" r="AG96"/>
  <c r="BA94"/>
  <c r="W33"/>
  <c i="5" r="J30"/>
  <c i="1" r="AG98"/>
  <c r="AN98"/>
  <c r="AX94"/>
  <c r="AY94"/>
  <c i="11" l="1" r="J39"/>
  <c i="9" r="J39"/>
  <c r="J96"/>
  <c i="5" r="J39"/>
  <c i="3" r="J39"/>
  <c i="1" r="AN96"/>
  <c r="AN102"/>
  <c r="AN104"/>
  <c i="6" r="J30"/>
  <c i="1" r="AG99"/>
  <c r="AN99"/>
  <c i="2" r="J30"/>
  <c i="1" r="AG95"/>
  <c r="AN95"/>
  <c r="AW94"/>
  <c r="AK33"/>
  <c i="2" l="1" r="J39"/>
  <c i="6" r="J39"/>
  <c i="1" r="AG94"/>
  <c r="AK26"/>
  <c r="AK29"/>
  <c r="AK38"/>
  <c r="AT94"/>
  <c r="AN94"/>
  <c r="AN108"/>
  <c l="1" r="AG108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<sst xmlns="http://schemas.openxmlformats.org/spreadsheetml/2006/main">
  <si>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</si>
  <si>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</si>
  <si>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</si>
  <si>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</si>
  <si>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</si>
  <si>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{fa6c4325-258f-437d-9914-f187889b3697}</t>
  </si>
  <si>
    <t>0,01</t>
  </si>
  <si>
    <t>20</t>
  </si>
  <si>
    <t>REKAPITULÁCIA STAVBY</t>
  </si>
  <si>
    <t xml:space="preserve">v ---  nižšie sa nachádzajú doplnkové a pomocné údaje k zostavám  --- v</t>
  </si>
  <si>
    <t>0,001</t>
  </si>
  <si>
    <t>Kód:</t>
  </si>
  <si>
    <t>P-2023-3</t>
  </si>
  <si>
    <t>Stavba:</t>
  </si>
  <si>
    <t>NURCH</t>
  </si>
  <si>
    <t>JKSO:</t>
  </si>
  <si>
    <t>KS:</t>
  </si>
  <si>
    <t>Miesto:</t>
  </si>
  <si>
    <t xml:space="preserve"> </t>
  </si>
  <si>
    <t>Dátum:</t>
  </si>
  <si>
    <t>10. 2. 2023</t>
  </si>
  <si>
    <t>Objednávateľ:</t>
  </si>
  <si>
    <t>IČO:</t>
  </si>
  <si>
    <t>NÁRODNÝ ÚSTAV REUMATICKÝCH CHORÔB</t>
  </si>
  <si>
    <t>IČ DPH:</t>
  </si>
  <si>
    <t>Zhotoviteľ:</t>
  </si>
  <si>
    <t>31415644</t>
  </si>
  <si>
    <t>TRILAUG s.r.o.</t>
  </si>
  <si>
    <t>Projektant: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</si>
  <si>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</si>
  <si>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</si>
  <si>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</si>
  <si>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</si>
  <si>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</si>
  <si>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</si>
  <si>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</si>
  <si>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</si>
  <si>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</si>
  <si>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</si>
  <si>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</si>
  <si>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</si>
  <si>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</si>
  <si>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</si>
  <si>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</si>
  <si>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</si>
  <si>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</si>
  <si>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</si>
  <si>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</si>
  <si>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</si>
  <si>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</si>
  <si>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</si>
  <si>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</si>
  <si>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</si>
  <si>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</si>
  <si>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</si>
  <si>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</si>
  <si>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</si>
  <si>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</si>
  <si>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</si>
  <si>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</si>
  <si>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</si>
  <si>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</si>
  <si>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</si>
  <si>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</si>
  <si>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</si>
  <si>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</si>
  <si>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</si>
  <si>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</si>
  <si>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</si>
  <si>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</si>
  <si>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</si>
  <si>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</si>
  <si>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</si>
  <si>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</si>
  <si>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</si>
  <si>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</si>
  <si>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</si>
  <si>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</si>
  <si>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</si>
  <si>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01-01-01</t>
  </si>
  <si>
    <t>Búracie práce</t>
  </si>
  <si>
    <t>STA</t>
  </si>
  <si>
    <t>1</t>
  </si>
  <si>
    <t>{0968bed8-5247-4a2d-bde2-27c0ad74ab1d}</t>
  </si>
  <si>
    <t>01-01-02</t>
  </si>
  <si>
    <t>Navrhovaný stav</t>
  </si>
  <si>
    <t>{4d63c55e-8c87-4efb-af6c-c19c78a28417}</t>
  </si>
  <si>
    <t>01-01-03</t>
  </si>
  <si>
    <t>PSV, stolárske...</t>
  </si>
  <si>
    <t>{32b548dd-b011-4f99-84ce-0741d4f2e330}</t>
  </si>
  <si>
    <t>01-01-04</t>
  </si>
  <si>
    <t>Výplne otvorov</t>
  </si>
  <si>
    <t>{b6517801-6b75-4435-9376-15438c288c3a}</t>
  </si>
  <si>
    <t>01-01-05</t>
  </si>
  <si>
    <t>Lešenie, čistenie</t>
  </si>
  <si>
    <t>{1242b547-6efe-45c1-abf9-b906d3647797}</t>
  </si>
  <si>
    <t>02-c</t>
  </si>
  <si>
    <t>Zdravotechnika</t>
  </si>
  <si>
    <t>{d7d358db-c0cf-48e9-a3c3-ea96cf383c81}</t>
  </si>
  <si>
    <t>02-d</t>
  </si>
  <si>
    <t>Vykurovanie</t>
  </si>
  <si>
    <t>{7577b8e4-cbd5-44b0-a118-068e1694014d}</t>
  </si>
  <si>
    <t>02-e</t>
  </si>
  <si>
    <t>Elektroinštalácie</t>
  </si>
  <si>
    <t>{114c7344-c44d-4b34-983c-d3954a093ff8}</t>
  </si>
  <si>
    <t>02-f</t>
  </si>
  <si>
    <t>Vzduchotechnika</t>
  </si>
  <si>
    <t>{00fdc777-b48f-42f9-9d0c-ebb18c441a4e}</t>
  </si>
  <si>
    <t>02-h</t>
  </si>
  <si>
    <t>Chladenie</t>
  </si>
  <si>
    <t>{2103608b-4a5f-4f22-a914-8d8e1cc68e40}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</si>
  <si>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</si>
  <si>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</si>
  <si>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</si>
  <si>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</si>
  <si>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</si>
  <si>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</si>
  <si>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>01-01-01 - Búracie práce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</si>
  <si>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</si>
  <si>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</si>
  <si>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</si>
  <si>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</si>
  <si>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</si>
  <si>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</si>
  <si>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</si>
  <si>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 xml:space="preserve">    99 - Presun hmôt HSV</t>
  </si>
  <si>
    <t>PSV - Práce a dodávky PSV</t>
  </si>
  <si>
    <t xml:space="preserve">    721 - Zdravotechnika - vnútorná kanalizácia</t>
  </si>
  <si>
    <t xml:space="preserve">    725 - Zdravotechnika - zariaďovacie predmety</t>
  </si>
  <si>
    <t xml:space="preserve">    763 - Konštrukcie - drevostavby</t>
  </si>
  <si>
    <t xml:space="preserve">    767 - Konštrukcie doplnkové kovové</t>
  </si>
  <si>
    <t xml:space="preserve">    776 - Podlahy povlakové</t>
  </si>
  <si>
    <t>HZS - Hodinové zúčtovacie sadzby</t>
  </si>
  <si>
    <t>VRN - Investičné náklady neobsiahnuté v cenách</t>
  </si>
  <si>
    <t xml:space="preserve"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</si>
  <si>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</si>
  <si>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</si>
  <si>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</si>
  <si>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</si>
  <si>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</si>
  <si>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</si>
  <si>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</si>
  <si>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</si>
  <si>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</si>
  <si>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</si>
  <si>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</si>
  <si>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</si>
  <si>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</si>
  <si>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</si>
  <si>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</si>
  <si>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</si>
  <si>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</si>
  <si>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</si>
  <si>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962031132.S</t>
  </si>
  <si>
    <t xml:space="preserve">Búranie priečok alebo vybúranie otvorov plochy nad 4 m2 z tehál pálených, plných alebo dutých hr. do 150 mm,  -0,19600t</t>
  </si>
  <si>
    <t>m2</t>
  </si>
  <si>
    <t>4</t>
  </si>
  <si>
    <t>2</t>
  </si>
  <si>
    <t>VV</t>
  </si>
  <si>
    <t>83,502</t>
  </si>
  <si>
    <t>Súčet</t>
  </si>
  <si>
    <t>965043341.S</t>
  </si>
  <si>
    <t xml:space="preserve">Búranie podkladov pod dlažby, liatych dlažieb a mazanín,betón s poterom,teracom hr.do 100 mm, plochy nad 4 m2  -2,20000t</t>
  </si>
  <si>
    <t>m3</t>
  </si>
  <si>
    <t>11,47*0,03</t>
  </si>
  <si>
    <t>3</t>
  </si>
  <si>
    <t>965044201.S</t>
  </si>
  <si>
    <t>Brúsenie existujúcich betónových podláh, zbrúsenie hrúbky do 3 mm -0,00600t</t>
  </si>
  <si>
    <t>6</t>
  </si>
  <si>
    <t>118,826</t>
  </si>
  <si>
    <t>222,926</t>
  </si>
  <si>
    <t>11,47</t>
  </si>
  <si>
    <t>965044291.S</t>
  </si>
  <si>
    <t>Príplatok k brúseniu existujúcich betónových podláh, za každý ďalší 1 mm hrúbky -0,00200t</t>
  </si>
  <si>
    <t>8</t>
  </si>
  <si>
    <t>5</t>
  </si>
  <si>
    <t>965081712.S</t>
  </si>
  <si>
    <t xml:space="preserve">Búranie dlažieb, bez podklad. lôžka z xylolit., alebo keramických dlaždíc hr. do 10 mm,  -0,02000t</t>
  </si>
  <si>
    <t>10</t>
  </si>
  <si>
    <t>3,35*0,1</t>
  </si>
  <si>
    <t>967031132.S</t>
  </si>
  <si>
    <t xml:space="preserve">Prikresanie rovných ostení, bez odstupu, po hrubom vybúraní otvorov, v murive tehl. na maltu,  -0,05700t</t>
  </si>
  <si>
    <t>12</t>
  </si>
  <si>
    <t>0,15*2,02*2</t>
  </si>
  <si>
    <t>7</t>
  </si>
  <si>
    <t>968061125.S</t>
  </si>
  <si>
    <t>Vyvesenie dreveného dverného krídla do suti plochy do 2 m2, -0,02400t</t>
  </si>
  <si>
    <t>ks</t>
  </si>
  <si>
    <t>14</t>
  </si>
  <si>
    <t>968071125.S</t>
  </si>
  <si>
    <t>Vyvesenie kovového dverného krídla do suti plochy do 2 m2</t>
  </si>
  <si>
    <t>16</t>
  </si>
  <si>
    <t>2*2</t>
  </si>
  <si>
    <t>968072455.S</t>
  </si>
  <si>
    <t xml:space="preserve">Vybúranie kovových dverových zárubní plochy do 2 m2,  -0,07600t</t>
  </si>
  <si>
    <t>18</t>
  </si>
  <si>
    <t>17,574</t>
  </si>
  <si>
    <t>968072641.S</t>
  </si>
  <si>
    <t xml:space="preserve">Vybúranie kovových stien plných, zasklených alebo výkladných,  -0,02500t</t>
  </si>
  <si>
    <t>13,500</t>
  </si>
  <si>
    <t>11</t>
  </si>
  <si>
    <t>971033431.S</t>
  </si>
  <si>
    <t xml:space="preserve">Vybúranie otvoru v murive tehl. plochy do 0,25 m2 hr. do 150 mm,  -0,07300t</t>
  </si>
  <si>
    <t>22</t>
  </si>
  <si>
    <t>8"S-01</t>
  </si>
  <si>
    <t>8"S-02</t>
  </si>
  <si>
    <t>1"S-05</t>
  </si>
  <si>
    <t>971033471.S</t>
  </si>
  <si>
    <t xml:space="preserve">Vybúranie otvoru v murive tehl. plochy do 0,25 m2 hr. do 750 mm,  -0,34400t</t>
  </si>
  <si>
    <t>24</t>
  </si>
  <si>
    <t>1"S-03</t>
  </si>
  <si>
    <t>13</t>
  </si>
  <si>
    <t>971033631.S</t>
  </si>
  <si>
    <t xml:space="preserve">Vybúranie otvorov v murive tehl. plochy do 4 m2 hr. do 150 mm,  -0,27000t</t>
  </si>
  <si>
    <t>26</t>
  </si>
  <si>
    <t>2,020</t>
  </si>
  <si>
    <t>971036011.S</t>
  </si>
  <si>
    <t>Jadrové vrty diamantovými korunkami do D 120 mm do stien - murivo tehlové -0,00018t</t>
  </si>
  <si>
    <t>cm</t>
  </si>
  <si>
    <t>28</t>
  </si>
  <si>
    <t>15*2"S-06</t>
  </si>
  <si>
    <t>15</t>
  </si>
  <si>
    <t>971036020.S</t>
  </si>
  <si>
    <t>Jadrové vrty diamantovými korunkami do D 250 mm do stien - murivo tehlové -0,00079t</t>
  </si>
  <si>
    <t>30</t>
  </si>
  <si>
    <t>40+15"S-07</t>
  </si>
  <si>
    <t>972056009.S</t>
  </si>
  <si>
    <t>Jadrové vrty diamantovými korunkami do D 100 mm do stropov - železobetónových -0,00019t</t>
  </si>
  <si>
    <t>32</t>
  </si>
  <si>
    <t>40*2"S-04</t>
  </si>
  <si>
    <t>17</t>
  </si>
  <si>
    <t>974032266.S</t>
  </si>
  <si>
    <t xml:space="preserve">Vysekanie rýh v stenách a priečkach z dutých tehál a tvárnic v priestore priľahlom k stropnej konštrukcii do hĺbky 150 mm a š. do 300 mm,  -0,06700t</t>
  </si>
  <si>
    <t>m</t>
  </si>
  <si>
    <t>34</t>
  </si>
  <si>
    <t>1,250</t>
  </si>
  <si>
    <t>974042564.S</t>
  </si>
  <si>
    <t xml:space="preserve">Vysekanie rýh v betónovej dlažbe do hĺbky 150 mm a šírky do 150 mm,  -0,05000t</t>
  </si>
  <si>
    <t>36</t>
  </si>
  <si>
    <t>52,330</t>
  </si>
  <si>
    <t>19</t>
  </si>
  <si>
    <t>974083113.S</t>
  </si>
  <si>
    <t>Rezanie betónových mazanín existujúcich vystužených hĺbky nad 100 do 150 mm</t>
  </si>
  <si>
    <t>38</t>
  </si>
  <si>
    <t>52,33*2 "Prepočítané koeficientom množstva</t>
  </si>
  <si>
    <t>978011121.S</t>
  </si>
  <si>
    <t xml:space="preserve">Otlčenie omietok stropov vnútorných vápenných alebo vápennocementových v rozsahu do 10 %,  -0,00400t</t>
  </si>
  <si>
    <t>40</t>
  </si>
  <si>
    <t>319,123</t>
  </si>
  <si>
    <t>21</t>
  </si>
  <si>
    <t>978013121.S</t>
  </si>
  <si>
    <t xml:space="preserve">Otlčenie omietok stien vnútorných vápenných alebo vápennocementových v rozsahu do 10 %,  -0,00400t</t>
  </si>
  <si>
    <t>42</t>
  </si>
  <si>
    <t>706,852</t>
  </si>
  <si>
    <t>978059531.S</t>
  </si>
  <si>
    <t xml:space="preserve">Odsekanie a odobratie obkladov stien z obkladačiek vnútorných vrátane podkladovej omietky nad 2 m2,  -0,06800t</t>
  </si>
  <si>
    <t>44</t>
  </si>
  <si>
    <t>264,442</t>
  </si>
  <si>
    <t>23</t>
  </si>
  <si>
    <t>979081111.S</t>
  </si>
  <si>
    <t>Odvoz sutiny a vybúraných hmôt na skládku do 1 km</t>
  </si>
  <si>
    <t>t</t>
  </si>
  <si>
    <t>46</t>
  </si>
  <si>
    <t>979081121.S</t>
  </si>
  <si>
    <t>Odvoz sutiny a vybúraných hmôt na skládku za každý ďalší 1 km</t>
  </si>
  <si>
    <t>48</t>
  </si>
  <si>
    <t>53,396*29 "Prepočítané koeficientom množstva</t>
  </si>
  <si>
    <t>25</t>
  </si>
  <si>
    <t>979082111.S</t>
  </si>
  <si>
    <t>Vnútrostavenisková doprava sutiny a vybúraných hmôt do 10 m</t>
  </si>
  <si>
    <t>50</t>
  </si>
  <si>
    <t>979082121.S</t>
  </si>
  <si>
    <t>Vnútrostavenisková doprava sutiny a vybúraných hmôt za každých ďalších 5 m</t>
  </si>
  <si>
    <t>52</t>
  </si>
  <si>
    <t>53,396*20 "Prepočítané koeficientom množstva</t>
  </si>
  <si>
    <t>27</t>
  </si>
  <si>
    <t>979089012.S</t>
  </si>
  <si>
    <t>Poplatok za skladovanie - betón, tehly, dlaždice (17 01) ostatné</t>
  </si>
  <si>
    <t>54</t>
  </si>
  <si>
    <t>979089612.S</t>
  </si>
  <si>
    <t>Poplatok za skladovanie - iné odpady zo stavieb a demolácií (17 09), ostatné</t>
  </si>
  <si>
    <t>56</t>
  </si>
  <si>
    <t>99</t>
  </si>
  <si>
    <t>Presun hmôt HSV</t>
  </si>
  <si>
    <t>29</t>
  </si>
  <si>
    <t>999281111.S</t>
  </si>
  <si>
    <t>Presun hmôt pre opravy a údržbu objektov vrátane vonkajších plášťov výšky do 25 m</t>
  </si>
  <si>
    <t>58</t>
  </si>
  <si>
    <t>PSV</t>
  </si>
  <si>
    <t>Práce a dodávky PSV</t>
  </si>
  <si>
    <t>721</t>
  </si>
  <si>
    <t>Zdravotechnika - vnútorná kanalizácia</t>
  </si>
  <si>
    <t>7212108530.r</t>
  </si>
  <si>
    <t>Demontáž podlahového žľabu</t>
  </si>
  <si>
    <t>kpl</t>
  </si>
  <si>
    <t>60</t>
  </si>
  <si>
    <t>725</t>
  </si>
  <si>
    <t>Zdravotechnika - zariaďovacie predmety</t>
  </si>
  <si>
    <t>31</t>
  </si>
  <si>
    <t>72511081100.r</t>
  </si>
  <si>
    <t>Demontáž zariaďovacích predmetov</t>
  </si>
  <si>
    <t>62</t>
  </si>
  <si>
    <t>763</t>
  </si>
  <si>
    <t>Konštrukcie - drevostavby</t>
  </si>
  <si>
    <t>763139531.r</t>
  </si>
  <si>
    <t>Demontáž podhľadu</t>
  </si>
  <si>
    <t>64</t>
  </si>
  <si>
    <t>12,845</t>
  </si>
  <si>
    <t>767</t>
  </si>
  <si>
    <t>Konštrukcie doplnkové kovové</t>
  </si>
  <si>
    <t>33</t>
  </si>
  <si>
    <t>767.B07</t>
  </si>
  <si>
    <t>Demontáž deliacích zásten</t>
  </si>
  <si>
    <t>66</t>
  </si>
  <si>
    <t>767.B13</t>
  </si>
  <si>
    <t>Demontáž harmonikovej priečky</t>
  </si>
  <si>
    <t>68</t>
  </si>
  <si>
    <t>35</t>
  </si>
  <si>
    <t>767.B14</t>
  </si>
  <si>
    <t>Demontáž jestvujúceho vzt potrubia vrátane výustiek</t>
  </si>
  <si>
    <t>70</t>
  </si>
  <si>
    <t>767.B16</t>
  </si>
  <si>
    <t>Demontáž vetracej mriežky</t>
  </si>
  <si>
    <t>72</t>
  </si>
  <si>
    <t>37</t>
  </si>
  <si>
    <t>767.B18</t>
  </si>
  <si>
    <t>Odstránenie vetracej mriežky vrátane jestv. VZT potrubia</t>
  </si>
  <si>
    <t>74</t>
  </si>
  <si>
    <t>767581802.S</t>
  </si>
  <si>
    <t xml:space="preserve">Demontáž podhľadov lamiel,  -0,00400t</t>
  </si>
  <si>
    <t>76</t>
  </si>
  <si>
    <t>37,816</t>
  </si>
  <si>
    <t>39</t>
  </si>
  <si>
    <t>767582800.S</t>
  </si>
  <si>
    <t xml:space="preserve">Demontáž podhľadov roštov,  -0,00200t</t>
  </si>
  <si>
    <t>78</t>
  </si>
  <si>
    <t>776</t>
  </si>
  <si>
    <t>Podlahy povlakové</t>
  </si>
  <si>
    <t>776401800.S</t>
  </si>
  <si>
    <t>Demontáž soklíkov alebo líšt</t>
  </si>
  <si>
    <t>80</t>
  </si>
  <si>
    <t>182,15</t>
  </si>
  <si>
    <t>41</t>
  </si>
  <si>
    <t>776511820.S</t>
  </si>
  <si>
    <t xml:space="preserve">Odstránenie povlakových podláh z nášľapnej plochy lepených s podložkou,  -0,00100t</t>
  </si>
  <si>
    <t>82</t>
  </si>
  <si>
    <t>HZS</t>
  </si>
  <si>
    <t>Hodinové zúčtovacie sadzby</t>
  </si>
  <si>
    <t>HZS000211.S</t>
  </si>
  <si>
    <t>Stavebno montážne práce menej náročne, pomocné alebo manipulačné (Tr. 1) v rozsahu viac 4 a menej ako 8 hodínn</t>
  </si>
  <si>
    <t>hod</t>
  </si>
  <si>
    <t>262144</t>
  </si>
  <si>
    <t>84</t>
  </si>
  <si>
    <t>872*0,05 "Prepočítané koeficientom množstva</t>
  </si>
  <si>
    <t>VRN</t>
  </si>
  <si>
    <t>Investičné náklady neobsiahnuté v cenách</t>
  </si>
  <si>
    <t>43</t>
  </si>
  <si>
    <t>000700011.S.r</t>
  </si>
  <si>
    <t>Dopravné náklady - mimostavenisková doprava objektivizácia dopravných nákladov materiálov</t>
  </si>
  <si>
    <t>%</t>
  </si>
  <si>
    <t>86</t>
  </si>
  <si>
    <t>VP</t>
  </si>
  <si>
    <t xml:space="preserve">  Práce naviac</t>
  </si>
  <si>
    <t>01-01-02 - Navrhovaný stav</t>
  </si>
  <si>
    <t xml:space="preserve">    3 - Zvislé a kompletné konštrukcie</t>
  </si>
  <si>
    <t xml:space="preserve">    6 - Úpravy povrchov, podlahy, osadenie</t>
  </si>
  <si>
    <t xml:space="preserve">    711 - Izolácie proti vode a vlhkosti</t>
  </si>
  <si>
    <t xml:space="preserve">    713 - Izolácie tepelné</t>
  </si>
  <si>
    <t xml:space="preserve">    771 - Podlahy z dlaždíc</t>
  </si>
  <si>
    <t xml:space="preserve">    781 - Obklady</t>
  </si>
  <si>
    <t xml:space="preserve">    784 - Maľby</t>
  </si>
  <si>
    <t>Zvislé a kompletné konštrukcie</t>
  </si>
  <si>
    <t>317160152.S</t>
  </si>
  <si>
    <t>Keramický preklad nenosný šírky 115 mm, výšky 71 mm, dĺžky 1250 mm</t>
  </si>
  <si>
    <t>317160172.S</t>
  </si>
  <si>
    <t>Keramický preklad nenosný šírky 145 mm, výšky 71 mm, dĺžky 1250 mm</t>
  </si>
  <si>
    <t>317160174.S</t>
  </si>
  <si>
    <t>Keramický preklad nenosný šírky 145 mm, výšky 71 mm, dĺžky 1750 mm</t>
  </si>
  <si>
    <t>340239226.S</t>
  </si>
  <si>
    <t>Zamurovanie otvorov plochy nad 1 do 4 m2 z tehál pálených dierovaných nebrúsených hrúbky 140 mm</t>
  </si>
  <si>
    <t>3,636</t>
  </si>
  <si>
    <t>342240141.S</t>
  </si>
  <si>
    <t>Priečky z tehál pálených dierovaných brúsených na pero a drážku hrúbky 115 mm, na maltu pre tenké škáry</t>
  </si>
  <si>
    <t>77,114</t>
  </si>
  <si>
    <t>342240161.S</t>
  </si>
  <si>
    <t>Priečky z tehál pálených dierovaných brúsených na pero a drážku hrúbky 140 mm, na maltu pre tenké škáry</t>
  </si>
  <si>
    <t>77,587</t>
  </si>
  <si>
    <t>Úpravy povrchov, podlahy, osadenie</t>
  </si>
  <si>
    <t>611403399.S</t>
  </si>
  <si>
    <t>Hrubá výplň rýh v stropoch akoukoľvek maltou, akejkoľvek šírky ryhy</t>
  </si>
  <si>
    <t>319,123*0,1 "Prepočítané koeficientom množstva</t>
  </si>
  <si>
    <t>611421231.S</t>
  </si>
  <si>
    <t>Oprava vnútorných vápenných omietok stropov železobetónových rovných tvárnicových a klenieb, opravovaná plocha nad 5 do 10 %,štuková</t>
  </si>
  <si>
    <t>612403399.S</t>
  </si>
  <si>
    <t>Hrubá výplň rýh na stenách akoukoľvek maltou, akejkoľvek šírky ryhy</t>
  </si>
  <si>
    <t>706,852*0,1 "Prepočítané koeficientom množstva</t>
  </si>
  <si>
    <t>612421231.S</t>
  </si>
  <si>
    <t>Oprava vnútorných vápenných omietok stien, opravovaná plocha nad 5 do 10 %,štuková</t>
  </si>
  <si>
    <t>612460111.S</t>
  </si>
  <si>
    <t>Príprava vnútorného podkladu stien na silno a nerovnomerne nasiakavé podklady regulátorom nasiakavosti</t>
  </si>
  <si>
    <t>612460363.S</t>
  </si>
  <si>
    <t>Vnútorná omietka stien vápennocementová jednovrstvová, hr. 10 mm</t>
  </si>
  <si>
    <t>477,953</t>
  </si>
  <si>
    <t>612481031.S</t>
  </si>
  <si>
    <t>Rohový profil z pozinkovaného plechu pre hrúbku omietky 8 až 12 mm</t>
  </si>
  <si>
    <t>477,953*0,6 "Prepočítané koeficientom množstva</t>
  </si>
  <si>
    <t>631312141.S</t>
  </si>
  <si>
    <t>Doplnenie existujúcich mazanín prostým betónom (s dodaním hmôt) bez poteru rýh v mazaninách</t>
  </si>
  <si>
    <t>632001051.S</t>
  </si>
  <si>
    <t>Zhotovenie jednonásobného penetračného náteru pre potery a stierky</t>
  </si>
  <si>
    <t>M</t>
  </si>
  <si>
    <t>585520008700.S</t>
  </si>
  <si>
    <t>Penetračný náter na nasiakavé podklady pod potery, samonivelizačné hmoty a stavebné lepidlá</t>
  </si>
  <si>
    <t>kg</t>
  </si>
  <si>
    <t>632452613.S</t>
  </si>
  <si>
    <t>Cementová samonivelizačná stierka, pevnosti v tlaku 20 MPa, hr. 5 mm</t>
  </si>
  <si>
    <t>632452628.S</t>
  </si>
  <si>
    <t>Cementová samonivelizačná stierka, pevnosti v tlaku 20 MPa, hr. 20 mm</t>
  </si>
  <si>
    <t>711</t>
  </si>
  <si>
    <t>Izolácie proti vode a vlhkosti</t>
  </si>
  <si>
    <t>711210100.S</t>
  </si>
  <si>
    <t>Zhotovenie dvojnásobnej izol. stierky pod keramické obklady v interiéri na ploche vodorovnej</t>
  </si>
  <si>
    <t>245610000400.S</t>
  </si>
  <si>
    <t>Stierka hydroizolačná na báze syntetickej živice, (tekutá hydroizolačná fólia)</t>
  </si>
  <si>
    <t>247710007700.S</t>
  </si>
  <si>
    <t>Pás tesniaci š. 120 mm, na utesnenie rohových a spojovacích škár pri aplikácii hydroizolácií</t>
  </si>
  <si>
    <t>711210110.S</t>
  </si>
  <si>
    <t>Zhotovenie dvojnásobnej izol. stierky pod keramické obklady v interiéri na ploche zvislej</t>
  </si>
  <si>
    <t>50,462</t>
  </si>
  <si>
    <t>998711201.S</t>
  </si>
  <si>
    <t>Presun hmôt pre izoláciu proti vode v objektoch výšky do 6 m</t>
  </si>
  <si>
    <t>713</t>
  </si>
  <si>
    <t>Izolácie tepelné</t>
  </si>
  <si>
    <t>7135102030.r</t>
  </si>
  <si>
    <t>Požiarne tesnenie prestupov</t>
  </si>
  <si>
    <t>998713201.S</t>
  </si>
  <si>
    <t>Presun hmôt pre izolácie tepelné v objektoch výšky do 6 m</t>
  </si>
  <si>
    <t>763135075.S</t>
  </si>
  <si>
    <t>Kazetový podhľad 600 x 600 mm, hrana ostrá, konštrukcia viditeľná, doska sadrokartónová hygienická biela hr. 9,5 mm</t>
  </si>
  <si>
    <t>221,563</t>
  </si>
  <si>
    <t>8,704</t>
  </si>
  <si>
    <t>763138210.S</t>
  </si>
  <si>
    <t>Podhľad SDK závesný na jednoúrovňovej oceľovej podkonštrukcií CD+UD, doska štandardná A 12.5 mm</t>
  </si>
  <si>
    <t>105,04</t>
  </si>
  <si>
    <t>763138212.S</t>
  </si>
  <si>
    <t>Podhľad SDK závesný na jednoúrovňovej oceľovej podkonštrukcií CD+UD, doska impregnovaná H2 12.5 mm</t>
  </si>
  <si>
    <t>6,77</t>
  </si>
  <si>
    <t>998763401.S</t>
  </si>
  <si>
    <t>Presun hmôt pre sádrokartónové konštrukcie v stavbách (objektoch) výšky do 7 m</t>
  </si>
  <si>
    <t>771</t>
  </si>
  <si>
    <t>Podlahy z dlaždíc</t>
  </si>
  <si>
    <t>771415004.S</t>
  </si>
  <si>
    <t>Montáž soklíkov z obkladačiek do tmelu veľ. 300 x 80 mm</t>
  </si>
  <si>
    <t>66,664</t>
  </si>
  <si>
    <t>771541115.r</t>
  </si>
  <si>
    <t>Montáž podláh z dlaždíc gres kladených do tmelu</t>
  </si>
  <si>
    <t>57,871</t>
  </si>
  <si>
    <t>Medzisúčet</t>
  </si>
  <si>
    <t>25,124</t>
  </si>
  <si>
    <t>10,859</t>
  </si>
  <si>
    <t>597740001910.r</t>
  </si>
  <si>
    <t>Dlaždice keramické, gresové</t>
  </si>
  <si>
    <t>100,854*1,15 "Prepočítané koeficientom množstva</t>
  </si>
  <si>
    <t>998771201.S</t>
  </si>
  <si>
    <t>Presun hmôt pre podlahy z dlaždíc v objektoch výšky do 6m</t>
  </si>
  <si>
    <t>776420011.S</t>
  </si>
  <si>
    <t>Lepenie podlahových soklov z PVC vytiahnutím</t>
  </si>
  <si>
    <t>168</t>
  </si>
  <si>
    <t>776470010.S</t>
  </si>
  <si>
    <t>Lepenie a rezanie podlahových soklov z koberca</t>
  </si>
  <si>
    <t>18,3</t>
  </si>
  <si>
    <t>776541100.S</t>
  </si>
  <si>
    <t>Lepenie povlakových podláh PVC heterogénnych v pásoch</t>
  </si>
  <si>
    <t>216,551</t>
  </si>
  <si>
    <t>284110000605.r</t>
  </si>
  <si>
    <t>Podlaha PVC do ambulantných priestorov</t>
  </si>
  <si>
    <t>216,551*1,15 "Prepočítané koeficientom množstva</t>
  </si>
  <si>
    <t>776572310.S</t>
  </si>
  <si>
    <t>Lepenie textilných podláh - kobercov z pásov</t>
  </si>
  <si>
    <t>22,264</t>
  </si>
  <si>
    <t>697410001700.S</t>
  </si>
  <si>
    <t>Koberec metrážny všívaný</t>
  </si>
  <si>
    <t>22,264*1,15 "Prepočítané koeficientom množstva</t>
  </si>
  <si>
    <t>998776201.S</t>
  </si>
  <si>
    <t>Presun hmôt pre podlahy povlakové v objektoch výšky do 6 m</t>
  </si>
  <si>
    <t>781</t>
  </si>
  <si>
    <t>Obklady</t>
  </si>
  <si>
    <t>781445020.r</t>
  </si>
  <si>
    <t>Montáž obkladov vnútor. stien z obkladačiek kladených do tmelu</t>
  </si>
  <si>
    <t>88</t>
  </si>
  <si>
    <t>211,264</t>
  </si>
  <si>
    <t>45</t>
  </si>
  <si>
    <t>597640001900.r</t>
  </si>
  <si>
    <t>Obkladačky keramické</t>
  </si>
  <si>
    <t>90</t>
  </si>
  <si>
    <t>211,264*1,04 "Prepočítané koeficientom množstva</t>
  </si>
  <si>
    <t>781491011.r</t>
  </si>
  <si>
    <t>Príplatok za profilov</t>
  </si>
  <si>
    <t>92</t>
  </si>
  <si>
    <t>47</t>
  </si>
  <si>
    <t>998781201.S</t>
  </si>
  <si>
    <t>Presun hmôt pre obklady keramické v objektoch výšky do 6 m</t>
  </si>
  <si>
    <t>94</t>
  </si>
  <si>
    <t>784</t>
  </si>
  <si>
    <t>Maľby</t>
  </si>
  <si>
    <t>784402801.S</t>
  </si>
  <si>
    <t>Odstránenie malieb oškrabaním, výšky do 3,80 m, -0,0003 t</t>
  </si>
  <si>
    <t>96</t>
  </si>
  <si>
    <t>706,462</t>
  </si>
  <si>
    <t>49</t>
  </si>
  <si>
    <t>784410120.S</t>
  </si>
  <si>
    <t>Penetrovanie jednonásobné hrubozrnných,savých podkladov výšky do 3,80 m</t>
  </si>
  <si>
    <t>98</t>
  </si>
  <si>
    <t>784452273.S</t>
  </si>
  <si>
    <t>Maľby z maliarskych zmesí na vodnej báze, ručne nanášané dvojnásobné základné na podklad hrubozrnný výšky do 3,80 m</t>
  </si>
  <si>
    <t>100</t>
  </si>
  <si>
    <t>890,551</t>
  </si>
  <si>
    <t>111,81</t>
  </si>
  <si>
    <t>51</t>
  </si>
  <si>
    <t>HZS000213.S</t>
  </si>
  <si>
    <t>Stavebno montážne práce náročné ucelené - odborné, tvorivé remeselné (Tr. 3) v rozsahu viac ako 4 a menej ako 8 hodín</t>
  </si>
  <si>
    <t>102</t>
  </si>
  <si>
    <t>1505*0,05 "Prepočítané koeficientom množstva</t>
  </si>
  <si>
    <t>999000000100.S.r</t>
  </si>
  <si>
    <t>Ostatný materiál</t>
  </si>
  <si>
    <t>eur</t>
  </si>
  <si>
    <t>104</t>
  </si>
  <si>
    <t>53</t>
  </si>
  <si>
    <t>106</t>
  </si>
  <si>
    <t>01-01-03 - PSV, stolárske...</t>
  </si>
  <si>
    <t xml:space="preserve">    766 - Konštrukcie stolárske</t>
  </si>
  <si>
    <t>766</t>
  </si>
  <si>
    <t>Konštrukcie stolárske</t>
  </si>
  <si>
    <t>766.SP01</t>
  </si>
  <si>
    <t>D+M - SANITÁRNA PRIEČKA - SP01</t>
  </si>
  <si>
    <t>766.SP02</t>
  </si>
  <si>
    <t>D+M - SANITÁRNA PRIEČKA - SP02</t>
  </si>
  <si>
    <t>766.SP03</t>
  </si>
  <si>
    <t>D+M - SANITÁRNA PRIEČKA - SP03</t>
  </si>
  <si>
    <t>766.SP04</t>
  </si>
  <si>
    <t>D+M - SANITÁRNA PRIEČKA - SP04</t>
  </si>
  <si>
    <t>766.SP05</t>
  </si>
  <si>
    <t>D+M - SANITÁRNA PRIEČKA - SP05</t>
  </si>
  <si>
    <t>766.SV01</t>
  </si>
  <si>
    <t>D+M - ODKLADACIA POLICA - SV01</t>
  </si>
  <si>
    <t>766.SV02</t>
  </si>
  <si>
    <t>D+M - ODKLADACIA POLICA - SV02</t>
  </si>
  <si>
    <t>766.SV03</t>
  </si>
  <si>
    <t>D+M - ODKLADACIA POLICA - SV03</t>
  </si>
  <si>
    <t>998766201.S</t>
  </si>
  <si>
    <t>Presun hmot pre konštrukcie stolárske v objektoch výšky do 6 m</t>
  </si>
  <si>
    <t>767.PV01</t>
  </si>
  <si>
    <t>D+M - INTERIÉROVÝ LÍNIOVÝ ŽĽAB - PV01</t>
  </si>
  <si>
    <t>767.US01</t>
  </si>
  <si>
    <t>D+M - ŠATNÍKOVÉ UZAMYKATEĽNÉ SKRINKY - US01</t>
  </si>
  <si>
    <t>767.US02</t>
  </si>
  <si>
    <t>D+M - ŠATNÍKOVÉ UZAMYKATEĽNÉ SKRINKY - US02</t>
  </si>
  <si>
    <t>998767201.S</t>
  </si>
  <si>
    <t>Presun hmôt pre kovové stavebné doplnkové konštrukcie v objektoch výšky do 6 m</t>
  </si>
  <si>
    <t>01-01-04 - Výplne otvorov</t>
  </si>
  <si>
    <t>766.D01</t>
  </si>
  <si>
    <t>D+M - dvere so zárubňou D1</t>
  </si>
  <si>
    <t>766.D02</t>
  </si>
  <si>
    <t>D+M - dvere so zárubňou D2</t>
  </si>
  <si>
    <t>766.D03</t>
  </si>
  <si>
    <t>D+M - dvere so zárubňou D3</t>
  </si>
  <si>
    <t>767.ZS1</t>
  </si>
  <si>
    <t>D+M - zaskelná stena, dvojkrýdlové posuvné dvere na fotobuňku - ZS1</t>
  </si>
  <si>
    <t>767.ZS2</t>
  </si>
  <si>
    <t>D+M - zaskelná stena, dvojkrýdlové posuvné dvere na fotobuňku - ZS2</t>
  </si>
  <si>
    <t>01-01-05 - Lešenie, čistenie</t>
  </si>
  <si>
    <t>941955002.S</t>
  </si>
  <si>
    <t>Lešenie ľahké pracovné pomocné s výškou lešeňovej podlahy nad 1,20 do 1,90 m</t>
  </si>
  <si>
    <t>952901111.S</t>
  </si>
  <si>
    <t>Vyčistenie budov pri výške podlaží do 4 m</t>
  </si>
  <si>
    <t>784418011.r</t>
  </si>
  <si>
    <t>Zakrývanie otvorov, podláh a zariadení</t>
  </si>
  <si>
    <t>súb</t>
  </si>
  <si>
    <t>02-c - Zdravotechnika</t>
  </si>
  <si>
    <t xml:space="preserve">HSV - Práce a dodávky HSV   </t>
  </si>
  <si>
    <t xml:space="preserve">    9 - Ostatné konštrukcie a práce-búranie   </t>
  </si>
  <si>
    <t xml:space="preserve">    99 - Presun hmôt HSV   </t>
  </si>
  <si>
    <t xml:space="preserve">PSV - Práce a dodávky PSV   </t>
  </si>
  <si>
    <t xml:space="preserve">    713 - Izolácie tepelné   </t>
  </si>
  <si>
    <t xml:space="preserve">    721 - Zdravotechnika - vnútorná kanalizácia   </t>
  </si>
  <si>
    <t xml:space="preserve">    722 - Zdravotechnika - vnútorný vodovod   </t>
  </si>
  <si>
    <t xml:space="preserve">    725 - Zdravotechnika - zariaďovacie predmety   </t>
  </si>
  <si>
    <t xml:space="preserve">    767 - Konštrukcie doplnkové kovové   </t>
  </si>
  <si>
    <t xml:space="preserve">OST - Ostatné   </t>
  </si>
  <si>
    <t xml:space="preserve">Práce a dodávky HSV   </t>
  </si>
  <si>
    <t xml:space="preserve">Ostatné konštrukcie a práce-búranie   </t>
  </si>
  <si>
    <t>941955004.S</t>
  </si>
  <si>
    <t>Lešenie ľahké pracovné pomocné s výškou lešeňovej podlahy nad 2,50 do 3,5 m</t>
  </si>
  <si>
    <t>971033331.S</t>
  </si>
  <si>
    <t xml:space="preserve">Vybúranie otvoru v murive tehl. plochy do 0,09 m2 hr. do 150 mm,  -0,02600t</t>
  </si>
  <si>
    <t>972056006.S</t>
  </si>
  <si>
    <t>Jadrové vrty diamantovými korunkami do D 70 mm do stropov - železobetónových -0,00009t</t>
  </si>
  <si>
    <t>972056012.S</t>
  </si>
  <si>
    <t>Jadrové vrty diamantovými korunkami do D 130 mm do stropov - železobetónových -0,00032t</t>
  </si>
  <si>
    <t>974031142.S</t>
  </si>
  <si>
    <t xml:space="preserve">Vysekávanie rýh v akomkoľvek murive tehlovom na akúkoľvek maltu do hĺbky 70 mm a š. do 70 mm,  -0,00900t</t>
  </si>
  <si>
    <t>974031147.S</t>
  </si>
  <si>
    <t xml:space="preserve">Vysekávanie rýh v akomkoľvek murive tehlovom na akúkoľvek maltu do hĺbky 70 mm a š. nad 200 mm,  -0,03800t</t>
  </si>
  <si>
    <t>974031164.S</t>
  </si>
  <si>
    <t xml:space="preserve">Vysekávanie rýh v akomkoľvek murive tehlovom na akúkoľvek maltu do hĺbky 150 mm a š. do 150 mm,  -0,04000t</t>
  </si>
  <si>
    <t>974042542.S</t>
  </si>
  <si>
    <t xml:space="preserve">Vysekanie rýh v betónovej dlažbe do hĺbky 70 mm a šírky do 70 mm,  -0,01100t</t>
  </si>
  <si>
    <t>974042553.R</t>
  </si>
  <si>
    <t>Obsekanie a očistenie jestvujúceho potrubia v mieste napojenia nových potrubí</t>
  </si>
  <si>
    <t>súbor</t>
  </si>
  <si>
    <t>979087212.S</t>
  </si>
  <si>
    <t>Nakladanie na dopravné prostriedky pre vodorovnú dopravu sutiny</t>
  </si>
  <si>
    <t xml:space="preserve">Presun hmôt HSV   </t>
  </si>
  <si>
    <t>998276101</t>
  </si>
  <si>
    <t>Presun hmôt pre rúrové vedenie hĺbené z rúr z plast., hmôt alebo sklolamin. v otvorenom výkope</t>
  </si>
  <si>
    <t xml:space="preserve">Práce a dodávky PSV   </t>
  </si>
  <si>
    <t xml:space="preserve">Izolácie tepelné   </t>
  </si>
  <si>
    <t>713482111.S</t>
  </si>
  <si>
    <t>Montáž trubíc z PE, hr.do 10 mm,vnút.priemer do 38 mm</t>
  </si>
  <si>
    <t>283310001200</t>
  </si>
  <si>
    <t>Izolačná PE trubica TUBOLIT DG 20x9 mm (d potrubia x hr. izolácie), nadrezaná, AZ FLEX</t>
  </si>
  <si>
    <t>283310001500</t>
  </si>
  <si>
    <t>Izolačná PE trubica TUBOLIT DG 28x9 mm (d potrubia x hr. izolácie), nadrezaná, AZ FLEX</t>
  </si>
  <si>
    <t>713482121.S</t>
  </si>
  <si>
    <t>Montáž trubíc z PE, hr.15-20 mm,vnút.priemer do 38 mm</t>
  </si>
  <si>
    <t>283310004700</t>
  </si>
  <si>
    <t>Izolačná PE trubica TUBOLIT DG 22x20 mm (d potrubia x hr. izolácie), nadrezaná, AZ FLEX</t>
  </si>
  <si>
    <t>283310004800</t>
  </si>
  <si>
    <t>Izolačná PE trubica TUBOLIT DG 28x20 mm (d potrubia x hr. izolácie), nadrezaná, AZ FLEX</t>
  </si>
  <si>
    <t>998713203.S</t>
  </si>
  <si>
    <t>Presun hmôt pre izolácie tepelné v objektoch výšky nad 12 m do 24 m</t>
  </si>
  <si>
    <t xml:space="preserve">Zdravotechnika - vnútorná kanalizácia   </t>
  </si>
  <si>
    <t>721100911.S</t>
  </si>
  <si>
    <t>Oprava potrubia hrdlového zazátkovanie hrdla kanalizačného potrubia</t>
  </si>
  <si>
    <t>721170905.S</t>
  </si>
  <si>
    <t>Oprava odpadového potrubia novodurového vsadenie odbočky do potrubia D 50 mm</t>
  </si>
  <si>
    <t>721170909.S</t>
  </si>
  <si>
    <t>Oprava odpadového potrubia novodurového vsadenie odbočky do potrubia D 110 mm, D 114 mm</t>
  </si>
  <si>
    <t>721172013.S</t>
  </si>
  <si>
    <t>Potrubie odpadové HT z PP, vodorovné DN 110</t>
  </si>
  <si>
    <t>721172032.S</t>
  </si>
  <si>
    <t>Potrubie odpadové HT z PP, pripojovacie DN 40</t>
  </si>
  <si>
    <t>721172033.S</t>
  </si>
  <si>
    <t>Potrubie odpadové HT z PP, pripojovacie DN 50</t>
  </si>
  <si>
    <t>721172035.S</t>
  </si>
  <si>
    <t>Potrubie odpadové HT z PP, pripojovacie DN 110</t>
  </si>
  <si>
    <t>721172357.S</t>
  </si>
  <si>
    <t>Montáž čistiaceho kusu HT potrubia DN 100</t>
  </si>
  <si>
    <t>286540019100.S</t>
  </si>
  <si>
    <t>Čistiaci kus HT DN 100, PP systém pre beztlakový rozvod vnútorného odpadu</t>
  </si>
  <si>
    <t>721175015.S</t>
  </si>
  <si>
    <t>Montáž zápachového uzáveru (sifónu) pre klimatizačné zariadenia</t>
  </si>
  <si>
    <t>551620015200</t>
  </si>
  <si>
    <t>Zápachová uzávierka HL136N, DN 40, kondezačný sifón 60 mm, horizontálne pripojenie 5/4", prídavná protizápachová uzávierka, pre vetranie a klimatizáciu, PP</t>
  </si>
  <si>
    <t>721194104.S</t>
  </si>
  <si>
    <t>Zriadenie prípojky na potrubí vyvedenie a upevnenie odpadových výpustiek D 40 mm</t>
  </si>
  <si>
    <t>721194105.S</t>
  </si>
  <si>
    <t>Zriadenie prípojky na potrubí vyvedenie a upevnenie odpadových výpustiek D 50 mm</t>
  </si>
  <si>
    <t>721194109.S</t>
  </si>
  <si>
    <t>Zriadenie prípojky na potrubí vyvedenie a upevnenie odpadových výpustiek D 110 mm</t>
  </si>
  <si>
    <t>721213000.S</t>
  </si>
  <si>
    <t>Montáž podlahového vpustu DN 50</t>
  </si>
  <si>
    <t>286630023600.S</t>
  </si>
  <si>
    <t>Podlahový vpust DN 50, mriežka/krytka nerez, zápachová uzávierka</t>
  </si>
  <si>
    <t>721229013.S</t>
  </si>
  <si>
    <t>Montáž a dodávka podlahového odtokového žlabu dĺžky 3000 mm DN 100</t>
  </si>
  <si>
    <t>721290111.S</t>
  </si>
  <si>
    <t>Ostatné - skúška tesnosti kanalizácie v objektoch vodou do DN 125</t>
  </si>
  <si>
    <t>998721202.S</t>
  </si>
  <si>
    <t>Presun hmôt pre vnútornú kanalizáciu v objektoch výšky nad 6 do 12 m</t>
  </si>
  <si>
    <t>998721203.S</t>
  </si>
  <si>
    <t>Presun hmôt pre vnútornú kanalizáciu v objektoch výšky nad 12 do 24 m</t>
  </si>
  <si>
    <t>722</t>
  </si>
  <si>
    <t xml:space="preserve">Zdravotechnika - vnútorný vodovod   </t>
  </si>
  <si>
    <t>722131912.S</t>
  </si>
  <si>
    <t>Oprava vodovodného potrubia závitového vsadenie odbočky do potrubia DN 20</t>
  </si>
  <si>
    <t>722131913.S</t>
  </si>
  <si>
    <t>Oprava vodovodného potrubia závitového vsadenie odbočky do potrubia DN 25</t>
  </si>
  <si>
    <t>722171152.S</t>
  </si>
  <si>
    <t>Plasthliníkové potrubie v kotúčoch spájané lisovaním d 20 mm</t>
  </si>
  <si>
    <t>722171153.S</t>
  </si>
  <si>
    <t>Plasthliníkové potrubie v kotúčoch spájané lisovaním d 26 mm</t>
  </si>
  <si>
    <t>722173175.S</t>
  </si>
  <si>
    <t>Montáž plasthliníkovej nástenky pre vodu lisovaním D 16 mm</t>
  </si>
  <si>
    <t>286220049700.S</t>
  </si>
  <si>
    <t>Nástenka lisovacia pre plasthliníkové potrubie D 16x1/2" mm</t>
  </si>
  <si>
    <t>722190401.S</t>
  </si>
  <si>
    <t>Vyvedenie a upevnenie výpustky DN 15</t>
  </si>
  <si>
    <t>722221015.S</t>
  </si>
  <si>
    <t>Montáž guľového kohúta závitového priameho pre vodu G 3/4</t>
  </si>
  <si>
    <t>551110005000.S</t>
  </si>
  <si>
    <t>Guľový uzáver pre vodu 3/4", niklovaná mosadz</t>
  </si>
  <si>
    <t>722290226.S</t>
  </si>
  <si>
    <t>Tlaková skúška vodovodného potrubia závitového do DN 50</t>
  </si>
  <si>
    <t>722290234.S</t>
  </si>
  <si>
    <t>Prepláchnutie a dezinfekcia vodovodného potrubia do DN 80</t>
  </si>
  <si>
    <t>108</t>
  </si>
  <si>
    <t>55</t>
  </si>
  <si>
    <t>998722203.S</t>
  </si>
  <si>
    <t>Presun hmôt pre vnútorný vodovod v objektoch výšky nad 12 do 24 m</t>
  </si>
  <si>
    <t>110</t>
  </si>
  <si>
    <t xml:space="preserve">Zdravotechnika - zariaďovacie predmety   </t>
  </si>
  <si>
    <t>725110811.S</t>
  </si>
  <si>
    <t xml:space="preserve">Demontáž záchoda splachovacieho s nádržou alebo s tlakovým splachovačom,  -0,01933t</t>
  </si>
  <si>
    <t>súb.</t>
  </si>
  <si>
    <t>112</t>
  </si>
  <si>
    <t>57</t>
  </si>
  <si>
    <t>725149701.S</t>
  </si>
  <si>
    <t>Montáž predstenového systému záchodov do masívnej murovanej konštrukcie</t>
  </si>
  <si>
    <t>114</t>
  </si>
  <si>
    <t>552370001600.S</t>
  </si>
  <si>
    <t>Predstenový systém pre závesné WC s podomietkovou nádržou do murovaných alebo betónových konštrukcií</t>
  </si>
  <si>
    <t>116</t>
  </si>
  <si>
    <t>59</t>
  </si>
  <si>
    <t>725149720.S</t>
  </si>
  <si>
    <t>Montáž záchodu do predstenového systému</t>
  </si>
  <si>
    <t>118</t>
  </si>
  <si>
    <t>642360000500.S</t>
  </si>
  <si>
    <t>Misa záchodová keramická závesná</t>
  </si>
  <si>
    <t>120</t>
  </si>
  <si>
    <t>61</t>
  </si>
  <si>
    <t>642340001230.S</t>
  </si>
  <si>
    <t>Misa záchodová keramická závesná invalidná</t>
  </si>
  <si>
    <t>122</t>
  </si>
  <si>
    <t>725210821.S</t>
  </si>
  <si>
    <t xml:space="preserve">Demontáž umývadiel alebo umývadielok bez výtokovej armatúry,  -0,01946t</t>
  </si>
  <si>
    <t>124</t>
  </si>
  <si>
    <t>63</t>
  </si>
  <si>
    <t>725219401.S</t>
  </si>
  <si>
    <t>Montáž umývadla keramického na skrutky do muriva, bez výtokovej armatúry</t>
  </si>
  <si>
    <t>126</t>
  </si>
  <si>
    <t>642110004300.S</t>
  </si>
  <si>
    <t>Umývadlo keramické s otvorom pre batériu štandard</t>
  </si>
  <si>
    <t>128</t>
  </si>
  <si>
    <t>65</t>
  </si>
  <si>
    <t>642110006300.S</t>
  </si>
  <si>
    <t>Umývadlo keramické invalidné</t>
  </si>
  <si>
    <t>130</t>
  </si>
  <si>
    <t>725229113.S</t>
  </si>
  <si>
    <t>Montáž vane akrylátovej, bez výtokovej armatúry</t>
  </si>
  <si>
    <t>132</t>
  </si>
  <si>
    <t>67</t>
  </si>
  <si>
    <t>554210003600.S</t>
  </si>
  <si>
    <t>Vaňa akrylátová - presný typ určí investor</t>
  </si>
  <si>
    <t>134</t>
  </si>
  <si>
    <t>725291112</t>
  </si>
  <si>
    <t>Montáž záchodového sedadla s poklopom</t>
  </si>
  <si>
    <t>136</t>
  </si>
  <si>
    <t>69</t>
  </si>
  <si>
    <t>554330000300</t>
  </si>
  <si>
    <t>Záchodové sedadlo plastové s poklopom</t>
  </si>
  <si>
    <t>138</t>
  </si>
  <si>
    <t>725291114.S</t>
  </si>
  <si>
    <t>Montáž doplnkov zariadení kúpeľní a záchodov, madlá</t>
  </si>
  <si>
    <t>140</t>
  </si>
  <si>
    <t>71</t>
  </si>
  <si>
    <t>552380012800</t>
  </si>
  <si>
    <t>Madlo nerezové sklopné, dĺžka 600 mm, povrch lesklý</t>
  </si>
  <si>
    <t>142</t>
  </si>
  <si>
    <t>552380013000</t>
  </si>
  <si>
    <t>Madlo nerezové pevné, dĺžka 600 mm, povrch lesklý</t>
  </si>
  <si>
    <t>144</t>
  </si>
  <si>
    <t>73</t>
  </si>
  <si>
    <t>725291115.S</t>
  </si>
  <si>
    <t>Montáž doplnkov zariadení kúpeľní a záchodov, sedačka do sprchy alebo vane</t>
  </si>
  <si>
    <t>146</t>
  </si>
  <si>
    <t>552260002600.S</t>
  </si>
  <si>
    <t>Sprchová sedačka nástenná sklápacia, nerez/plast</t>
  </si>
  <si>
    <t>148</t>
  </si>
  <si>
    <t>75</t>
  </si>
  <si>
    <t>725590812.S</t>
  </si>
  <si>
    <t>Vnútrostaveniskové premiestnenie vybúraných hmôt zariaďovacích predmetov vodorovne do 100 m z budov s výš. do 12 m</t>
  </si>
  <si>
    <t>150</t>
  </si>
  <si>
    <t>725810811.S</t>
  </si>
  <si>
    <t xml:space="preserve">Demontáž rohového ventilu,  -0,00049t</t>
  </si>
  <si>
    <t>152</t>
  </si>
  <si>
    <t>77</t>
  </si>
  <si>
    <t>725819401.S</t>
  </si>
  <si>
    <t>Montáž ventilu rohového s pripojovacou rúrkou G 1/2</t>
  </si>
  <si>
    <t>154</t>
  </si>
  <si>
    <t>551110019900.S</t>
  </si>
  <si>
    <t>Guľový ventil rohový, 1/2" - 3/8", s filtrom, bez matice, chrómovaná mosadz</t>
  </si>
  <si>
    <t>156</t>
  </si>
  <si>
    <t>79</t>
  </si>
  <si>
    <t>552270004800.S</t>
  </si>
  <si>
    <t>Hadica flexi nerezová sanitárna ohybná F 3/8" x F 1/2", dĺ. 600 mm, pripojovacia do sanitárnych rozvodov</t>
  </si>
  <si>
    <t>158</t>
  </si>
  <si>
    <t>725819402.S</t>
  </si>
  <si>
    <t>Montáž ventilu bez pripojovacej rúrky G 1/2</t>
  </si>
  <si>
    <t>160</t>
  </si>
  <si>
    <t>81</t>
  </si>
  <si>
    <t>551110020000.S</t>
  </si>
  <si>
    <t>Guľový ventil rohový, 1/2" - 1/2", s filtrom, chrómovaná mosadz</t>
  </si>
  <si>
    <t>162</t>
  </si>
  <si>
    <t>725820810.S</t>
  </si>
  <si>
    <t xml:space="preserve">Demontáž batérie drezovej, umývadlovej nástennej,  -0,0026t</t>
  </si>
  <si>
    <t>164</t>
  </si>
  <si>
    <t>83</t>
  </si>
  <si>
    <t>725829601.S</t>
  </si>
  <si>
    <t>Montáž batérie umývadlovej a drezovej stojankovej, pákovej alebo klasickej s mechanickým ovládaním</t>
  </si>
  <si>
    <t>166</t>
  </si>
  <si>
    <t>551450003800.S</t>
  </si>
  <si>
    <t>Batéria umývadlová stojanková páková</t>
  </si>
  <si>
    <t>85</t>
  </si>
  <si>
    <t>725849201.S</t>
  </si>
  <si>
    <t>Montáž batérie sprchovej nástennej pákovej, klasickej</t>
  </si>
  <si>
    <t>170</t>
  </si>
  <si>
    <t>551450002600.S</t>
  </si>
  <si>
    <t>Batéria sprchová nástenná páková</t>
  </si>
  <si>
    <t>172</t>
  </si>
  <si>
    <t>87</t>
  </si>
  <si>
    <t>SET030,0</t>
  </si>
  <si>
    <t>Sprchový set k batérii so spodným vývodom chróm</t>
  </si>
  <si>
    <t>174</t>
  </si>
  <si>
    <t>725849205.S</t>
  </si>
  <si>
    <t>Montáž batérie sprchovej nástennej, držiak sprchy s nastaviteľnou výškou sprchy</t>
  </si>
  <si>
    <t>176</t>
  </si>
  <si>
    <t>89</t>
  </si>
  <si>
    <t>725860820.S</t>
  </si>
  <si>
    <t xml:space="preserve">Demontáž jednoduchej zápachovej uzávierky pre zariaďovacie predmety, umývadlá, drezy, práčky  -0,00085t</t>
  </si>
  <si>
    <t>178</t>
  </si>
  <si>
    <t>725869301.S</t>
  </si>
  <si>
    <t>Montáž zápachovej uzávierky pre zariaďovacie predmety, umývadlovej do D 40 mm</t>
  </si>
  <si>
    <t>180</t>
  </si>
  <si>
    <t>91</t>
  </si>
  <si>
    <t>551620006400.S</t>
  </si>
  <si>
    <t>Zápachová uzávierka - sifón pre umývadlá DN 40</t>
  </si>
  <si>
    <t>182</t>
  </si>
  <si>
    <t>725869330.S</t>
  </si>
  <si>
    <t>Montáž zápachovej uzávierky pre zariaďovacie predmety, vaňovej do D 50 mm</t>
  </si>
  <si>
    <t>184</t>
  </si>
  <si>
    <t>93</t>
  </si>
  <si>
    <t>551620000500.S</t>
  </si>
  <si>
    <t>Odtoková súprava pre vane s otočným ovládaním, krátka, d 52 mm, výkon prepadu 0,6 l/s, so súpravou pre konečnú montáž, plast</t>
  </si>
  <si>
    <t>186</t>
  </si>
  <si>
    <t>998725203.S</t>
  </si>
  <si>
    <t>Presun hmôt pre zariaďovacie predmety v objektoch výšky nad 12 do 24 m</t>
  </si>
  <si>
    <t>188</t>
  </si>
  <si>
    <t xml:space="preserve">Konštrukcie doplnkové kovové   </t>
  </si>
  <si>
    <t>95</t>
  </si>
  <si>
    <t>767995101</t>
  </si>
  <si>
    <t>Montáž ostatných atypických kovových stavebných doplnkových konštrukcií do 5 kg</t>
  </si>
  <si>
    <t>190</t>
  </si>
  <si>
    <t>1341078011</t>
  </si>
  <si>
    <t>Držiaky, konzoly, závesy, objímky</t>
  </si>
  <si>
    <t>192</t>
  </si>
  <si>
    <t>97</t>
  </si>
  <si>
    <t>998767202.S</t>
  </si>
  <si>
    <t>Presun hmôt pre kovové stavebné doplnkové konštrukcie v objektoch výšky nad 6 do 12 m</t>
  </si>
  <si>
    <t>194</t>
  </si>
  <si>
    <t>OST</t>
  </si>
  <si>
    <t xml:space="preserve">Ostatné   </t>
  </si>
  <si>
    <t>OST07</t>
  </si>
  <si>
    <t>Murárska výpomoc - Spätné stavebné úpravy rýh a prestupov</t>
  </si>
  <si>
    <t>196</t>
  </si>
  <si>
    <t>OST08</t>
  </si>
  <si>
    <t>Utesnenie prestupov cez stropy zvukovou izoláciou a izoláciou proti prenikaniu vody</t>
  </si>
  <si>
    <t>198</t>
  </si>
  <si>
    <t>892264111.S</t>
  </si>
  <si>
    <t>Monitoring potrubia kamerovým systémom do DN 100</t>
  </si>
  <si>
    <t>200</t>
  </si>
  <si>
    <t>02-d - Vykurovanie</t>
  </si>
  <si>
    <t xml:space="preserve">    735-EPV - Ústredné kúrenie - elektrické podlahové vykurovanie</t>
  </si>
  <si>
    <t>735-EPV</t>
  </si>
  <si>
    <t>Ústredné kúrenie - elektrické podlahové vykurovanie</t>
  </si>
  <si>
    <t>734449000.m</t>
  </si>
  <si>
    <t>Montáž a nastavenie regulátora/priestorového termostatu</t>
  </si>
  <si>
    <t>140F1072</t>
  </si>
  <si>
    <t>Riadiaci systém pre podlahové vykurovanie DEVIreg 330 (+5 až +45 °C) s káblovým snímačom, na DIN lištu</t>
  </si>
  <si>
    <t>735162391.m</t>
  </si>
  <si>
    <t>Montáž plošného vykurovania - rohože elektrické DEVI</t>
  </si>
  <si>
    <t>dotknuté miestnosti č. A1.07 až 12</t>
  </si>
  <si>
    <t xml:space="preserve">0,5*(3+5+5+12)  "rohože 100T</t>
  </si>
  <si>
    <t>0,5*(2+4+4+10) "rohože 150T</t>
  </si>
  <si>
    <t>83030504</t>
  </si>
  <si>
    <t>Dvojžilová samolepiaca vykurovacia rohož DEVIcomfort 100T (DTIR), prac. napätie 230V, výkon 150W, šxd = 0,5m x 3m</t>
  </si>
  <si>
    <t>140F1741</t>
  </si>
  <si>
    <t>Dvojžilová samolepiaca vykurovacia rohož DEVIcomfort 100T (DTIR), prac. napätie 230V, výkon 250W, šxd = 0,5m x 5m</t>
  </si>
  <si>
    <t>83030518</t>
  </si>
  <si>
    <t>Dvojžilová samolepipaca vykurovacia rohož DEVIcomfort 100T (DTIR), prac. napätie 230V, výkon 600W, šxd = 0,5m x 12m</t>
  </si>
  <si>
    <t>83030562</t>
  </si>
  <si>
    <t>Dvojžilová samolepipaca vykurovacia rohož DEVIcomfortTM 150T (DTIR), prac. napätie 230V, výkon 150W, šxd = 0,5m x 2m</t>
  </si>
  <si>
    <t>83030566</t>
  </si>
  <si>
    <t>Dvojžilová samolepipaca vykurovacia rohož DEVIcomfortTM 150T (DTIR), prac. napätie 230V, výkon 300W, šxd = 0,5m x 4m</t>
  </si>
  <si>
    <t>83030576</t>
  </si>
  <si>
    <t>Dvojžilová samolepipaca vykurovacia rohož DEVIcomfortTM 150T (DTIR), prac. napätie 230V, výkon 750W, šxd = 0,5m x 10m</t>
  </si>
  <si>
    <t>998735201.S</t>
  </si>
  <si>
    <t>Presun hmôt pre vykurovacie telesá v objektoch výšky do 6 m</t>
  </si>
  <si>
    <t xml:space="preserve">6  "nepredvídané práce pri montáži, koordinácia s inými profesiami;</t>
  </si>
  <si>
    <t>HZS-2030</t>
  </si>
  <si>
    <t>Uvedenie EPV do prevádzky a vykurovacia skúška</t>
  </si>
  <si>
    <t>HZS-5010</t>
  </si>
  <si>
    <t>Zaškolenie obsluhy systému</t>
  </si>
  <si>
    <t>HZS-5030</t>
  </si>
  <si>
    <t>Technicko-právna dokumentácia stavby</t>
  </si>
  <si>
    <t>02-e - Elektroinštalácie</t>
  </si>
  <si>
    <t>M - Práce a dodávky M</t>
  </si>
  <si>
    <t xml:space="preserve">    21-M - Elektromontáže</t>
  </si>
  <si>
    <t xml:space="preserve">    22-M - Montáže oznamovacích a zabezpečovacích zariadení</t>
  </si>
  <si>
    <t xml:space="preserve">    95-M - Revízie</t>
  </si>
  <si>
    <t>4465879</t>
  </si>
  <si>
    <t>Kontrola a demontáž existujúcich istiacich prvkov v rozvádzači R+0.3</t>
  </si>
  <si>
    <t>15648791</t>
  </si>
  <si>
    <t>Demontáž a likvidácia existujúcej elektroinštalácie v rekonštruovaných priestoroch</t>
  </si>
  <si>
    <t>654987458</t>
  </si>
  <si>
    <t>Úprava priestoru existujúceho rozvádzaču R+0.3, odstránenie prípojkovej skrine, vytvorenie priestoru pre nový rozvádzač, úprava káblov, doplnenie ističov - v zmysle technickej správy</t>
  </si>
  <si>
    <t>972045802.S</t>
  </si>
  <si>
    <t>Vrty príklepovým vrtákom do D 12 mm smerom hore do betónu -0.00001t</t>
  </si>
  <si>
    <t>973046161.S</t>
  </si>
  <si>
    <t xml:space="preserve">Vysekanie v murive betónovom kapsy pre krabice KU68, veľ. do 100x100x50 mm,  -0,00100t</t>
  </si>
  <si>
    <t>974029121.S</t>
  </si>
  <si>
    <t xml:space="preserve">Vysekanie rýh v murive kamennom do hĺbky 30 mm a š. do 30 mm,  -0,00200t</t>
  </si>
  <si>
    <t>Práce a dodávky M</t>
  </si>
  <si>
    <t>21-M</t>
  </si>
  <si>
    <t>Elektromontáže</t>
  </si>
  <si>
    <t>210010115.S</t>
  </si>
  <si>
    <t>Lišta elektroinštalačná z DLP 150x50, uložená pevne, vkladacia, vrátane kolien, zakrytovania</t>
  </si>
  <si>
    <t>345750057</t>
  </si>
  <si>
    <t>Kanál elektroinštalačný HD z PVC, DLP 150x50 mm</t>
  </si>
  <si>
    <t>256</t>
  </si>
  <si>
    <t>3457500147</t>
  </si>
  <si>
    <t>Kryt ohybový pre lištu DLP 150x50 mm</t>
  </si>
  <si>
    <t>345751478</t>
  </si>
  <si>
    <t>Kryt koncový pre lištu DLP 150x50 mm</t>
  </si>
  <si>
    <t>345750065148</t>
  </si>
  <si>
    <t>Priečka do inštalačných kanálov DLP 50 dĺžka 2 m</t>
  </si>
  <si>
    <t>345144578</t>
  </si>
  <si>
    <t>Spojka krytu DLP kanálu 130 mm</t>
  </si>
  <si>
    <t>34575042752</t>
  </si>
  <si>
    <t>Kryt roh vnútorný pre kanál DLP 150x50</t>
  </si>
  <si>
    <t>345750061487</t>
  </si>
  <si>
    <t>Kryt roh vonkajší pre kanál DLP 150x50 mm</t>
  </si>
  <si>
    <t>210010306.S</t>
  </si>
  <si>
    <t>Krabica prístrojová KU 68,bez zapojenia</t>
  </si>
  <si>
    <t>345410010200.S</t>
  </si>
  <si>
    <t>Krabica KU 68</t>
  </si>
  <si>
    <t>210010531.S</t>
  </si>
  <si>
    <t>Rúrka ohybná elektroinštalačná typ 1216, uložená voľne alebo pod omietkou</t>
  </si>
  <si>
    <t>345710008415</t>
  </si>
  <si>
    <t>Rúrka ohybná SUPER MONOFLEX so strednou mechanickou odolnosťou z PVC tmavo šedá 1216E L50D, D 16 mm, KOPOS</t>
  </si>
  <si>
    <t>345710020010</t>
  </si>
  <si>
    <t>Spojka 0216E LB pre EN rúrky D 16 mm, tmavošedá, PVC, KOPOS</t>
  </si>
  <si>
    <t>210010532.S</t>
  </si>
  <si>
    <t>Rúrka ohybná elektroinštalačná typ 1220, uložená voľne alebo pod omietkou</t>
  </si>
  <si>
    <t>345710008420</t>
  </si>
  <si>
    <t>Rúrka ohybná SUPER MONOFLEX so strednou mechanickou odolnosťou z PVC tmavo šedá 1220 L50, D 20 mm, KOPOS</t>
  </si>
  <si>
    <t>210020503.S</t>
  </si>
  <si>
    <t>Káblový žľab otvorený 300/60, vrátane kolien a T kusov</t>
  </si>
  <si>
    <t>345750009800.S</t>
  </si>
  <si>
    <t>Žľab káblový, šxv 300x60 mm, z pozinkovanej ocele</t>
  </si>
  <si>
    <t>345750013700</t>
  </si>
  <si>
    <t>Koleno 90° pre káblový žlab MARS 300x60 mm</t>
  </si>
  <si>
    <t>345750032600</t>
  </si>
  <si>
    <t>T-kus pre káblový žlab MARS 3x300x60 mm</t>
  </si>
  <si>
    <t>345750040800</t>
  </si>
  <si>
    <t>Odbočný T-diel pre káblový žlab MARS 300x60 mm</t>
  </si>
  <si>
    <t>210020552.S</t>
  </si>
  <si>
    <t>Nosné drôty, kotvové konz. s 2 napín.</t>
  </si>
  <si>
    <t>309200015700.S</t>
  </si>
  <si>
    <t>Skrutka napínacia 16x140 mm, FSH 16130, oceľ + temperovaná zliatina</t>
  </si>
  <si>
    <t>311990008700.S</t>
  </si>
  <si>
    <t>Konzola ON 348807 pre C kolmý stožiar</t>
  </si>
  <si>
    <t>210020780.S</t>
  </si>
  <si>
    <t>Protipožiarna stenová prepážka z protipožiarnych vložiek (typu PTV) hrúbka prepážky do 400 mm</t>
  </si>
  <si>
    <t>345651654898</t>
  </si>
  <si>
    <t>Protipožiarny silikónový tmel HILTI CFS-S</t>
  </si>
  <si>
    <t>210100001.S</t>
  </si>
  <si>
    <t>Ukončenie vodičov v rozvádzač. vrátane zapojenia a vodičovej koncovky do 2,5 mm2</t>
  </si>
  <si>
    <t>210100002.S</t>
  </si>
  <si>
    <t>Ukončenie vodičov v rozvádzač. vrátane zapojenia a vodičovej koncovky do 6 mm2</t>
  </si>
  <si>
    <t>210110</t>
  </si>
  <si>
    <t>Jednopólový spínač - radenie 1, zapustený IP 20, vrátane zapojenia</t>
  </si>
  <si>
    <t>345340007945</t>
  </si>
  <si>
    <t>Spínač Mosaic jednopólový zapustený, radenie č.1, biely</t>
  </si>
  <si>
    <t>210110.S</t>
  </si>
  <si>
    <t xml:space="preserve">Sériový spínač -  radenie 5, zapustený IP 20 vrátane zapojenia</t>
  </si>
  <si>
    <t>345330056418.S</t>
  </si>
  <si>
    <t>Prepínač nástenný radenie 5, IP 20</t>
  </si>
  <si>
    <t>210478971416</t>
  </si>
  <si>
    <t>Striedavý prepínač - radenie 6, zapustený, IP 20, vrátane zapojenia</t>
  </si>
  <si>
    <t>3453309718</t>
  </si>
  <si>
    <t>Prepínač zapustený radenie 6, IP20, biely</t>
  </si>
  <si>
    <t>210619819118</t>
  </si>
  <si>
    <t>Kábel medený uložený voľne CYKY 450/750 V 5x25</t>
  </si>
  <si>
    <t>341116159819</t>
  </si>
  <si>
    <t>Kábel medený CYKY 5x25 mm2</t>
  </si>
  <si>
    <t>2106519</t>
  </si>
  <si>
    <t>Ukončenie káblového vývodu pre 3 a 4-žilové káble s plastovou a papierovou izoláciou do 1kV (4-35 mm2)</t>
  </si>
  <si>
    <t>21065498</t>
  </si>
  <si>
    <t>Ukončenie káblového vývodu pre 5-žilové káble s plastovou a papierovou izoláciou do 1kV (10-35 mm2)</t>
  </si>
  <si>
    <t>210800107.S</t>
  </si>
  <si>
    <t>Kábel medený uložený voľne CYKY 450/750 V 3x1,5</t>
  </si>
  <si>
    <t>341110000700.S</t>
  </si>
  <si>
    <t>Kábel medený CYKY 3x1,5 mm2</t>
  </si>
  <si>
    <t>210800108.S</t>
  </si>
  <si>
    <t>Kábel medený uložený voľne CYKY 450/750 V 3x2,5</t>
  </si>
  <si>
    <t>341110000800.S</t>
  </si>
  <si>
    <t>Kábel medený CYKY 3x2,5 mm2</t>
  </si>
  <si>
    <t>210800119.S</t>
  </si>
  <si>
    <t>Kábel medený uložený voľne CYKY 450/750 V 5x1,5</t>
  </si>
  <si>
    <t>341110001900.S</t>
  </si>
  <si>
    <t>Kábel medený CYKY 5x1,5 mm2</t>
  </si>
  <si>
    <t>210800120.S</t>
  </si>
  <si>
    <t>Kábel medený uložený voľne CYKY 450/750 V 5x2,5</t>
  </si>
  <si>
    <t>341110002000.S</t>
  </si>
  <si>
    <t>Kábel medený CYKY 5x2,5 mm2</t>
  </si>
  <si>
    <t>210800122.S</t>
  </si>
  <si>
    <t>Kábel medený uložený voľne CYKY 450/750 V 5x6</t>
  </si>
  <si>
    <t>341110002200.S</t>
  </si>
  <si>
    <t>Kábel medený CYKY 5x6 mm2</t>
  </si>
  <si>
    <t>210800615.S</t>
  </si>
  <si>
    <t xml:space="preserve">Vodič medený uložený voľne H07V-K (CYA)  450/750 V 16</t>
  </si>
  <si>
    <t>341310009300.S</t>
  </si>
  <si>
    <t>Vodič medený flexibilný H07V-K 16 mm2</t>
  </si>
  <si>
    <t>210800627.S</t>
  </si>
  <si>
    <t xml:space="preserve">Vodič medený uložený voľne H07V-K (CYA)  450/750 V 4</t>
  </si>
  <si>
    <t>341310009000.S</t>
  </si>
  <si>
    <t>Vodič medený flexibilný H07V-K 4 mm2</t>
  </si>
  <si>
    <t>210800631.S</t>
  </si>
  <si>
    <t xml:space="preserve">Vodič medený uložený pevne H07V-K (CYA)  450/750 V 25</t>
  </si>
  <si>
    <t>341310009400.S</t>
  </si>
  <si>
    <t>Vodič medený flexibilný H07V-K 25 mm2</t>
  </si>
  <si>
    <t>210872075.S</t>
  </si>
  <si>
    <t>Kábel signálny uložený pevne FTP cat. 6a</t>
  </si>
  <si>
    <t>341230001800.S</t>
  </si>
  <si>
    <t>Kábel medený dátový FTP-AWG Patch 4x2x24 mm2</t>
  </si>
  <si>
    <t>265116546</t>
  </si>
  <si>
    <t>Uchytenie zväzkového držiaka pre trasu SLP</t>
  </si>
  <si>
    <t>345654188458</t>
  </si>
  <si>
    <t>Zväzkový držiak Grip 2031M/30 - 85x50mm</t>
  </si>
  <si>
    <t>210111011.S</t>
  </si>
  <si>
    <t>Domová zásuvka zapustená 250 V / 16A, vrátane zapojenia 2P + PE</t>
  </si>
  <si>
    <t>3455200004887</t>
  </si>
  <si>
    <t>Zásuvka Mosaic jednonásobná, radenie 2P+T, s detskou ochranou, biela, zapustená</t>
  </si>
  <si>
    <t>345651987165784</t>
  </si>
  <si>
    <t>Zásuvka jednonásobná, radenie 2P+T, s prepäťovou ochranou, s detskou ochranou, biela, do káblového žľabu</t>
  </si>
  <si>
    <t>651798478</t>
  </si>
  <si>
    <t>Dátová zásuvka RJ45 1modul vrátane zapojenia biela, zapustená</t>
  </si>
  <si>
    <t>3745965718</t>
  </si>
  <si>
    <t>Zásuvka dátová Mosaic RJ45, 1modul, zapustená</t>
  </si>
  <si>
    <t>6541147</t>
  </si>
  <si>
    <t>Montáž 1-rámika na stene</t>
  </si>
  <si>
    <t>345350004320</t>
  </si>
  <si>
    <t>1-rámik Mosaic jednoduchý biely</t>
  </si>
  <si>
    <t>65411478</t>
  </si>
  <si>
    <t>Montáž 2-rámika na stene</t>
  </si>
  <si>
    <t>37498251879</t>
  </si>
  <si>
    <t>2-rámik Mosaic na stene</t>
  </si>
  <si>
    <t>65414789</t>
  </si>
  <si>
    <t>Montáž 3-rámika na stene</t>
  </si>
  <si>
    <t>37456546651114</t>
  </si>
  <si>
    <t>3-rámik Mosaic na stenu</t>
  </si>
  <si>
    <t>654651998</t>
  </si>
  <si>
    <t>Montáž 5-rámika na stene</t>
  </si>
  <si>
    <t>374565464532</t>
  </si>
  <si>
    <t>5-rámik Mosaic na stenu, biely</t>
  </si>
  <si>
    <t>210111004.S</t>
  </si>
  <si>
    <t>Zásuvka vstavaná v káblovom žľabe 230 V / 16A vrátane zapojenia, vyhotovenie 3P</t>
  </si>
  <si>
    <t>345520000480</t>
  </si>
  <si>
    <t>Zásuvka Mosaic jednonásobná, radenie 2P+T, s detskou ochranou, biela, do káblového žľabu</t>
  </si>
  <si>
    <t>34565198716541</t>
  </si>
  <si>
    <t>651798294</t>
  </si>
  <si>
    <t>Dátová zásuvka RJ45 1modul vrátane zapojenia biela, do káblového žľabu</t>
  </si>
  <si>
    <t>374596571879134</t>
  </si>
  <si>
    <t>Zásuvka dátová Mosaic RJ45, 1modul, do káblového žľabu</t>
  </si>
  <si>
    <t>65411654</t>
  </si>
  <si>
    <t>Montáž 1-rámika v káblovom žľabe</t>
  </si>
  <si>
    <t>37456546189</t>
  </si>
  <si>
    <t>1-rámik Mosaic do káblového žľabu, biely</t>
  </si>
  <si>
    <t>65411655</t>
  </si>
  <si>
    <t>Montáž 2-rámika v káblovom žľabe</t>
  </si>
  <si>
    <t>374565469817</t>
  </si>
  <si>
    <t>2-rámik Mosaic do káblového žľabu, biely</t>
  </si>
  <si>
    <t>65411656</t>
  </si>
  <si>
    <t>Montáž 3-rámika v káblovom žľabe</t>
  </si>
  <si>
    <t>374565469818</t>
  </si>
  <si>
    <t>3-rámik Mosaic do káblového žľabu, biely</t>
  </si>
  <si>
    <t>6546519748</t>
  </si>
  <si>
    <t>374565469820</t>
  </si>
  <si>
    <t>4-rámik Mosaic do káblového žľabu, biely</t>
  </si>
  <si>
    <t>210201512.S</t>
  </si>
  <si>
    <t>Zapojenie núdzového svietidla IP40, 1x svetelný LED zdroj - núdzový režim</t>
  </si>
  <si>
    <t>348150001204</t>
  </si>
  <si>
    <t>LED svietidlo núdzové ARROW N 2W, STANDARD, IP40, 3h stály/núdzový režim, 200 lm, AMI</t>
  </si>
  <si>
    <t>210290903.S</t>
  </si>
  <si>
    <t>Vŕtanie upevňovacieho bodu pre svietidlo do betónu</t>
  </si>
  <si>
    <t>348156627914</t>
  </si>
  <si>
    <t>LED svietidlo IP40, 2x21W, 6000lm, 1200mm, 4000K</t>
  </si>
  <si>
    <t>210201916.S</t>
  </si>
  <si>
    <t>Montáž svietidla interiérového na strop do 3 kg</t>
  </si>
  <si>
    <t>348156627915</t>
  </si>
  <si>
    <t>LED svietidlo IP40, 1x21W, 3000lm, 1200mm, 4000K</t>
  </si>
  <si>
    <t>348156627916</t>
  </si>
  <si>
    <t>LED svietidlo IP40, 2x11W, 3000lm, 600mm, 4000K</t>
  </si>
  <si>
    <t>348156627919</t>
  </si>
  <si>
    <t>LED panel,40Q, 4000lm, 4000K, 60x60, IP40</t>
  </si>
  <si>
    <t>348156627917</t>
  </si>
  <si>
    <t>LED svietidlo IP65, 1x39W, 5300lm, 2x1200mm, 4000K</t>
  </si>
  <si>
    <t>348156627918</t>
  </si>
  <si>
    <t>LED svietidlo IP65, 1x19W, 2600lm, 600mm, 4000K</t>
  </si>
  <si>
    <t>210220031.S</t>
  </si>
  <si>
    <t>Ekvipotenciálna svorkovnica EPS 2 v krabici KO 125 E</t>
  </si>
  <si>
    <t>101</t>
  </si>
  <si>
    <t>345410000400.S</t>
  </si>
  <si>
    <t>Krabica odbočná z PVC s viečkom pod omietku KO 125 E</t>
  </si>
  <si>
    <t>202</t>
  </si>
  <si>
    <t>345610005100.S</t>
  </si>
  <si>
    <t>Svorkovnica ekvipotencionálna EPS 2, z PP</t>
  </si>
  <si>
    <t>204</t>
  </si>
  <si>
    <t>103</t>
  </si>
  <si>
    <t>210193254.S</t>
  </si>
  <si>
    <t xml:space="preserve">Rozvádzač oceľoplechový, (VxŠxH) 1200x700x300,  IP43, bez sekacích prác vrátane uchytenia - zložité osadenie</t>
  </si>
  <si>
    <t>206</t>
  </si>
  <si>
    <t>6517894541</t>
  </si>
  <si>
    <t>Vyskladanie rozvádzaču, s príslušnými dokladmi o zhode a skúškami</t>
  </si>
  <si>
    <t>208</t>
  </si>
  <si>
    <t>105</t>
  </si>
  <si>
    <t>357150000125.S</t>
  </si>
  <si>
    <t>Rozvodnicová skriňa oceľoplechová zapustená atypická, šxv 1200x700 mm, počet modulov min.200</t>
  </si>
  <si>
    <t>210</t>
  </si>
  <si>
    <t>3586516516</t>
  </si>
  <si>
    <t>Vypínač 3P+N, 80A</t>
  </si>
  <si>
    <t>212</t>
  </si>
  <si>
    <t>107</t>
  </si>
  <si>
    <t>358240002942</t>
  </si>
  <si>
    <t>Kombinovaný zvodič bleskových prúdov a prepätia SVBC-12,5-3N-MZS, typ 1+2, 12,5 kA, AC 335 V, so signalizáciou, varistor, iskrisko</t>
  </si>
  <si>
    <t>214</t>
  </si>
  <si>
    <t>3582465198119</t>
  </si>
  <si>
    <t>Istič 10B/1, 10kA</t>
  </si>
  <si>
    <t>216</t>
  </si>
  <si>
    <t>109</t>
  </si>
  <si>
    <t>3582465198120</t>
  </si>
  <si>
    <t>Istič 16B/1, 10kA</t>
  </si>
  <si>
    <t>218</t>
  </si>
  <si>
    <t>3582465198121</t>
  </si>
  <si>
    <t>Istič 16B/3, 10kA</t>
  </si>
  <si>
    <t>220</t>
  </si>
  <si>
    <t>111</t>
  </si>
  <si>
    <t>358246514789</t>
  </si>
  <si>
    <t>Prúdový chránič s nadprúdovou ochranou, Typ A, 30mA,10A/2P, vyp.char. C, 10kA</t>
  </si>
  <si>
    <t>222</t>
  </si>
  <si>
    <t>35824651478789</t>
  </si>
  <si>
    <t>Prúdový chránič s nadprúdovou ochranou, Typ A, 30mA,16A/2P, vyp.char. B, 10kA</t>
  </si>
  <si>
    <t>224</t>
  </si>
  <si>
    <t>113</t>
  </si>
  <si>
    <t>3582465487</t>
  </si>
  <si>
    <t xml:space="preserve">Prúdový chránič s nadprúdovou ochranou, Typ F, 4P,  30mA, 25A, vyp.char. B, 10kA</t>
  </si>
  <si>
    <t>226</t>
  </si>
  <si>
    <t>3582465487987</t>
  </si>
  <si>
    <t xml:space="preserve">Prúdový chránič, Typ A, 4P, 40A, 30mA,  10kA</t>
  </si>
  <si>
    <t>228</t>
  </si>
  <si>
    <t>115</t>
  </si>
  <si>
    <t>358246598741</t>
  </si>
  <si>
    <t>Termostat DEVIreg 330</t>
  </si>
  <si>
    <t>230</t>
  </si>
  <si>
    <t>358246591246</t>
  </si>
  <si>
    <t>Svorka radová do 2,5mm2 - šedá</t>
  </si>
  <si>
    <t>232</t>
  </si>
  <si>
    <t>117</t>
  </si>
  <si>
    <t>3586598155</t>
  </si>
  <si>
    <t>Svorka radová do 2,5mm2 - modrá</t>
  </si>
  <si>
    <t>234</t>
  </si>
  <si>
    <t>35865971236655</t>
  </si>
  <si>
    <t>Svorka radová do 2,5mm2 - zelená</t>
  </si>
  <si>
    <t>236</t>
  </si>
  <si>
    <t>119</t>
  </si>
  <si>
    <t>3586546173</t>
  </si>
  <si>
    <t>Svorka radová do 6mm2 - šedá</t>
  </si>
  <si>
    <t>238</t>
  </si>
  <si>
    <t>358651789793</t>
  </si>
  <si>
    <t>Svorka radová do 6mm2 - modrá</t>
  </si>
  <si>
    <t>240</t>
  </si>
  <si>
    <t>121</t>
  </si>
  <si>
    <t>358161549</t>
  </si>
  <si>
    <t>Svorka radová do 6mm2 - zelená</t>
  </si>
  <si>
    <t>242</t>
  </si>
  <si>
    <t>123</t>
  </si>
  <si>
    <t>35878952364</t>
  </si>
  <si>
    <t xml:space="preserve">Svorka radová do 25mm2 -  modrá</t>
  </si>
  <si>
    <t>246</t>
  </si>
  <si>
    <t>358651789</t>
  </si>
  <si>
    <t xml:space="preserve">Svorka radová do 25mm2 -  šedá</t>
  </si>
  <si>
    <t>244</t>
  </si>
  <si>
    <t>3581254789</t>
  </si>
  <si>
    <t xml:space="preserve">Svorka radová do 25mm2 -  zelená</t>
  </si>
  <si>
    <t>248</t>
  </si>
  <si>
    <t>125</t>
  </si>
  <si>
    <t>645781234</t>
  </si>
  <si>
    <t>Podružný montážny materiál (5%)</t>
  </si>
  <si>
    <t>250</t>
  </si>
  <si>
    <t>22-M</t>
  </si>
  <si>
    <t>Montáže oznamovacích a zabezpečovacích zariadení</t>
  </si>
  <si>
    <t>220711045.S</t>
  </si>
  <si>
    <t>Montáž a zapojenie pohybových senzorov PIR - interiér, strop</t>
  </si>
  <si>
    <t>252</t>
  </si>
  <si>
    <t>127</t>
  </si>
  <si>
    <t>4046100009654116</t>
  </si>
  <si>
    <t>Snímač pohybu stropný,230V, rozsah 360°°, IP20</t>
  </si>
  <si>
    <t>254</t>
  </si>
  <si>
    <t>95-M</t>
  </si>
  <si>
    <t>Revízie</t>
  </si>
  <si>
    <t>1456498789</t>
  </si>
  <si>
    <t>Východisková revízia silnoprúd a funkčné skúšky</t>
  </si>
  <si>
    <t>129</t>
  </si>
  <si>
    <t>4567879</t>
  </si>
  <si>
    <t>Merania a protokoly SLP</t>
  </si>
  <si>
    <t>258</t>
  </si>
  <si>
    <t>001000011.S</t>
  </si>
  <si>
    <t>Inžinierska činnosť - dozory autorský dozor projektanta</t>
  </si>
  <si>
    <t>260</t>
  </si>
  <si>
    <t>131</t>
  </si>
  <si>
    <t>1235674145</t>
  </si>
  <si>
    <t>Projektová dokumentácia skutočného vyhotovenia</t>
  </si>
  <si>
    <t>262</t>
  </si>
  <si>
    <t>465718</t>
  </si>
  <si>
    <t>Prvá úradná skúška</t>
  </si>
  <si>
    <t>264</t>
  </si>
  <si>
    <t>02-f - Vzduchotechnika</t>
  </si>
  <si>
    <t>Zariadenie č.1 - Vetranie priestorov rehabilitácie</t>
  </si>
  <si>
    <t>Zariadenie č.2 - Odsávanie z hygienických zariadení</t>
  </si>
  <si>
    <t>Zariadenie č.1</t>
  </si>
  <si>
    <t>Vetranie priestorov rehabilitácie</t>
  </si>
  <si>
    <t>1.1</t>
  </si>
  <si>
    <t>Vzduchotechnická jednotka DOMEKT - CF 700</t>
  </si>
  <si>
    <t>Pol16</t>
  </si>
  <si>
    <t>Kabeláž MaR</t>
  </si>
  <si>
    <t>1.2</t>
  </si>
  <si>
    <t>Protidažďová žaluzia PZ AL 500x400 R1.S RAL xxxx</t>
  </si>
  <si>
    <t>1.3</t>
  </si>
  <si>
    <t>Tlmič hluku DN 200/600</t>
  </si>
  <si>
    <t>1.4</t>
  </si>
  <si>
    <t>Tlmič hluku DN 315/900</t>
  </si>
  <si>
    <t>1.5</t>
  </si>
  <si>
    <t>Tanierový ventil prívodný kovový DN 160</t>
  </si>
  <si>
    <t>1.6</t>
  </si>
  <si>
    <t>Tanierový ventil prívodný kovový DN 125</t>
  </si>
  <si>
    <t>1.7</t>
  </si>
  <si>
    <t>Tanierový ventil odvodný kovový DN 160</t>
  </si>
  <si>
    <t>1.8</t>
  </si>
  <si>
    <t>Tanierový ventil odvodný kovový DN 125</t>
  </si>
  <si>
    <t>1.9</t>
  </si>
  <si>
    <t>Flexibilné potrubie</t>
  </si>
  <si>
    <t>bm</t>
  </si>
  <si>
    <t>Pol17</t>
  </si>
  <si>
    <t>DN 160</t>
  </si>
  <si>
    <t>Pol18</t>
  </si>
  <si>
    <t>DN 125</t>
  </si>
  <si>
    <t>1.10</t>
  </si>
  <si>
    <t>Kruhové SPIRO potrubie s tvarovkami</t>
  </si>
  <si>
    <t>Pol19</t>
  </si>
  <si>
    <t>DN 200 / 15%</t>
  </si>
  <si>
    <t>Pol20</t>
  </si>
  <si>
    <t>DN 160 / 15%</t>
  </si>
  <si>
    <t>Pol21</t>
  </si>
  <si>
    <t>DN 125 / 0%</t>
  </si>
  <si>
    <t>1.11</t>
  </si>
  <si>
    <t>Štvorhranné potrubie sk. I s tvarovkami</t>
  </si>
  <si>
    <t>Pol22</t>
  </si>
  <si>
    <t>do obvodu 800mm / 50%</t>
  </si>
  <si>
    <t>1.12</t>
  </si>
  <si>
    <t>Tepelná izolácia vnútorná hr.25mm s AL fóliou</t>
  </si>
  <si>
    <t>Pol23</t>
  </si>
  <si>
    <t>Montážny, spojovací a tesniaci materiál</t>
  </si>
  <si>
    <t>Zariadenie č.2</t>
  </si>
  <si>
    <t>Odsávanie z hygienických zariadení</t>
  </si>
  <si>
    <t>2.1</t>
  </si>
  <si>
    <t>Potrubný ventilátor EL 160 E2M 01 + spätná klapka + ovládač 3st.</t>
  </si>
  <si>
    <t>2.2</t>
  </si>
  <si>
    <t>Radiálny ventilátor QXD T</t>
  </si>
  <si>
    <t>2.3</t>
  </si>
  <si>
    <t>2.4</t>
  </si>
  <si>
    <t>2.5</t>
  </si>
  <si>
    <t>Pol24</t>
  </si>
  <si>
    <t>DN 100</t>
  </si>
  <si>
    <t>2.6</t>
  </si>
  <si>
    <t>Pol25</t>
  </si>
  <si>
    <t>DN 160 / 20%</t>
  </si>
  <si>
    <t>Pol26</t>
  </si>
  <si>
    <t>DN 125 / 25%</t>
  </si>
  <si>
    <t>Pol27</t>
  </si>
  <si>
    <t>DN 100 / 10%</t>
  </si>
  <si>
    <t>Pol28</t>
  </si>
  <si>
    <t>Pol29</t>
  </si>
  <si>
    <t>Montáž</t>
  </si>
  <si>
    <t>Pol30</t>
  </si>
  <si>
    <t>Dopravné náklady vrátane vnútrostavniskovej prepravy</t>
  </si>
  <si>
    <t>Pol31</t>
  </si>
  <si>
    <t>Oživenie, zaregulovanie a funkčné skúšky</t>
  </si>
  <si>
    <t>02-h - Chladenie</t>
  </si>
  <si>
    <t>D1 - Klimatizačný systém FUJITSU</t>
  </si>
  <si>
    <t xml:space="preserve">    1.1 - Vonkajšia klimatizačná jednotka</t>
  </si>
  <si>
    <t xml:space="preserve">    D2 - Vnútorné klimatizačné jednotky:</t>
  </si>
  <si>
    <t xml:space="preserve">    D3 - Rozdelovač chladiva</t>
  </si>
  <si>
    <t xml:space="preserve">    D4 - Potrubie chladiva s tepelnou izoláciou</t>
  </si>
  <si>
    <t>D1</t>
  </si>
  <si>
    <t>Klimatizačný systém FUJITSU</t>
  </si>
  <si>
    <t>Vonkajšia klimatizačná jednotka</t>
  </si>
  <si>
    <t>Pol1</t>
  </si>
  <si>
    <t>AJY-108 LELDH</t>
  </si>
  <si>
    <t>D2</t>
  </si>
  <si>
    <t>Vnútorné klimatizačné jednotky:</t>
  </si>
  <si>
    <t>Kazetové prevedenie AUXB-007 GLEH</t>
  </si>
  <si>
    <t>Pol2</t>
  </si>
  <si>
    <t>Káblové dialkové ovládanie UTY-RNRYZ5 dotykové</t>
  </si>
  <si>
    <t>3.1</t>
  </si>
  <si>
    <t>Kazetové prevedenie AUXB-012 GLEH</t>
  </si>
  <si>
    <t>4.1</t>
  </si>
  <si>
    <t>Kazetové prevedenie AUXB-014 GLEH</t>
  </si>
  <si>
    <t>5.1</t>
  </si>
  <si>
    <t>Kazetové prevedenie AUXB-024 GLEH</t>
  </si>
  <si>
    <t>Pol3</t>
  </si>
  <si>
    <t>Dekoračný panel UTG-UFYC-W</t>
  </si>
  <si>
    <t>D3</t>
  </si>
  <si>
    <t>Rozdelovač chladiva</t>
  </si>
  <si>
    <t>Pol4</t>
  </si>
  <si>
    <t>UTP-AX054A</t>
  </si>
  <si>
    <t>Pol5</t>
  </si>
  <si>
    <t>UTP-AX90A</t>
  </si>
  <si>
    <t>Pol6</t>
  </si>
  <si>
    <t>UTP-AX180A</t>
  </si>
  <si>
    <t>D4</t>
  </si>
  <si>
    <t>Potrubie chladiva s tepelnou izoláciou</t>
  </si>
  <si>
    <t>Pol7</t>
  </si>
  <si>
    <t>ø6,4</t>
  </si>
  <si>
    <t>Pol8</t>
  </si>
  <si>
    <t>ø9,5</t>
  </si>
  <si>
    <t>Pol9</t>
  </si>
  <si>
    <t>ø12,7</t>
  </si>
  <si>
    <t>Pol10</t>
  </si>
  <si>
    <t>ø15,9</t>
  </si>
  <si>
    <t>Pol11</t>
  </si>
  <si>
    <t>ø19,1</t>
  </si>
  <si>
    <t>Pol12</t>
  </si>
  <si>
    <t>ø22,2</t>
  </si>
  <si>
    <t>Pol13</t>
  </si>
  <si>
    <t>ø28,6</t>
  </si>
  <si>
    <t>Pol14</t>
  </si>
  <si>
    <t>Prídavné chladivo R410A</t>
  </si>
  <si>
    <t>Pol15</t>
  </si>
  <si>
    <t>Montáž bez DPH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</si>
</sst>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6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164" fontId="18" fillId="0" borderId="0" xfId="0" applyNumberFormat="1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4" fillId="3" borderId="6" xfId="0" applyFont="1" applyFill="1" applyBorder="1" applyAlignment="1" applyProtection="1">
      <alignment horizontal="center" vertical="center"/>
    </xf>
    <xf numFmtId="0" fontId="2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4" fillId="3" borderId="7" xfId="0" applyFont="1" applyFill="1" applyBorder="1" applyAlignment="1" applyProtection="1">
      <alignment horizontal="center" vertical="center"/>
    </xf>
    <xf numFmtId="0" fontId="24" fillId="3" borderId="7" xfId="0" applyFont="1" applyFill="1" applyBorder="1" applyAlignment="1" applyProtection="1">
      <alignment horizontal="right" vertical="center"/>
    </xf>
    <xf numFmtId="0" fontId="24" fillId="3" borderId="8" xfId="0" applyFont="1" applyFill="1" applyBorder="1" applyAlignment="1" applyProtection="1">
      <alignment horizontal="left" vertical="center"/>
    </xf>
    <xf numFmtId="0" fontId="24" fillId="3" borderId="0" xfId="0" applyFont="1" applyFill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6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4" fontId="26" fillId="3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3" borderId="0" xfId="0" applyFont="1" applyFill="1" applyAlignment="1" applyProtection="1">
      <alignment horizontal="left" vertical="center"/>
    </xf>
    <xf numFmtId="0" fontId="24" fillId="3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4" fillId="3" borderId="16" xfId="0" applyFont="1" applyFill="1" applyBorder="1" applyAlignment="1" applyProtection="1">
      <alignment horizontal="center" vertical="center" wrapText="1"/>
    </xf>
    <xf numFmtId="0" fontId="24" fillId="3" borderId="17" xfId="0" applyFont="1" applyFill="1" applyBorder="1" applyAlignment="1" applyProtection="1">
      <alignment horizontal="center" vertical="center" wrapText="1"/>
    </xf>
    <xf numFmtId="0" fontId="24" fillId="3" borderId="18" xfId="0" applyFont="1" applyFill="1" applyBorder="1" applyAlignment="1" applyProtection="1">
      <alignment horizontal="center" vertical="center" wrapText="1"/>
    </xf>
    <xf numFmtId="0" fontId="24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4" fontId="24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5" fillId="0" borderId="14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5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0" borderId="14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27.jpg" /><Relationship Id="rId2" Type="http://schemas.openxmlformats.org/officeDocument/2006/relationships/image" Target="../media/image28.jpg" /><Relationship Id="rId3" Type="http://schemas.openxmlformats.org/officeDocument/2006/relationships/image" Target="../media/image29.jp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30.jpg" /><Relationship Id="rId2" Type="http://schemas.openxmlformats.org/officeDocument/2006/relationships/image" Target="../media/image31.jpg" /><Relationship Id="rId3" Type="http://schemas.openxmlformats.org/officeDocument/2006/relationships/image" Target="../media/image32.jp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3.jpg" /><Relationship Id="rId2" Type="http://schemas.openxmlformats.org/officeDocument/2006/relationships/image" Target="../media/image4.jpg" /><Relationship Id="rId3" Type="http://schemas.openxmlformats.org/officeDocument/2006/relationships/image" Target="../media/image5.jp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6.jpg" /><Relationship Id="rId2" Type="http://schemas.openxmlformats.org/officeDocument/2006/relationships/image" Target="../media/image7.jpg" /><Relationship Id="rId3" Type="http://schemas.openxmlformats.org/officeDocument/2006/relationships/image" Target="../media/image8.jp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9.jpg" /><Relationship Id="rId2" Type="http://schemas.openxmlformats.org/officeDocument/2006/relationships/image" Target="../media/image10.jpg" /><Relationship Id="rId3" Type="http://schemas.openxmlformats.org/officeDocument/2006/relationships/image" Target="../media/image11.jp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2.jpg" /><Relationship Id="rId2" Type="http://schemas.openxmlformats.org/officeDocument/2006/relationships/image" Target="../media/image13.jpg" /><Relationship Id="rId3" Type="http://schemas.openxmlformats.org/officeDocument/2006/relationships/image" Target="../media/image14.jp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5.jpg" /><Relationship Id="rId2" Type="http://schemas.openxmlformats.org/officeDocument/2006/relationships/image" Target="../media/image16.jpg" /><Relationship Id="rId3" Type="http://schemas.openxmlformats.org/officeDocument/2006/relationships/image" Target="../media/image17.jp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8.jpg" /><Relationship Id="rId2" Type="http://schemas.openxmlformats.org/officeDocument/2006/relationships/image" Target="../media/image19.jpg" /><Relationship Id="rId3" Type="http://schemas.openxmlformats.org/officeDocument/2006/relationships/image" Target="../media/image20.jp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21.jpg" /><Relationship Id="rId2" Type="http://schemas.openxmlformats.org/officeDocument/2006/relationships/image" Target="../media/image22.jpg" /><Relationship Id="rId3" Type="http://schemas.openxmlformats.org/officeDocument/2006/relationships/image" Target="../media/image23.jp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24.jpg" /><Relationship Id="rId2" Type="http://schemas.openxmlformats.org/officeDocument/2006/relationships/image" Target="../media/image25.jpg" /><Relationship Id="rId3" Type="http://schemas.openxmlformats.org/officeDocument/2006/relationships/image" Target="../media/image26.jp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224790</xdr:colOff>
      <xdr:row>3</xdr:row>
      <xdr:rowOff>0</xdr:rowOff>
    </xdr:from>
    <xdr:to>
      <xdr:col>40</xdr:col>
      <xdr:colOff>361315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381000</xdr:colOff>
      <xdr:row>81</xdr:row>
      <xdr:rowOff>0</xdr:rowOff>
    </xdr:from>
    <xdr:to>
      <xdr:col>41</xdr:col>
      <xdr:colOff>179070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484505</xdr:colOff>
      <xdr:row>3</xdr:row>
      <xdr:rowOff>0</xdr:rowOff>
    </xdr:from>
    <xdr:to>
      <xdr:col>9</xdr:col>
      <xdr:colOff>1214120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484505</xdr:colOff>
      <xdr:row>81</xdr:row>
      <xdr:rowOff>0</xdr:rowOff>
    </xdr:from>
    <xdr:to>
      <xdr:col>9</xdr:col>
      <xdr:colOff>1214120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484505</xdr:colOff>
      <xdr:row>105</xdr:row>
      <xdr:rowOff>0</xdr:rowOff>
    </xdr:from>
    <xdr:to>
      <xdr:col>9</xdr:col>
      <xdr:colOff>1214120</xdr:colOff>
      <xdr:row>109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484505</xdr:colOff>
      <xdr:row>3</xdr:row>
      <xdr:rowOff>0</xdr:rowOff>
    </xdr:from>
    <xdr:to>
      <xdr:col>9</xdr:col>
      <xdr:colOff>1214120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484505</xdr:colOff>
      <xdr:row>81</xdr:row>
      <xdr:rowOff>0</xdr:rowOff>
    </xdr:from>
    <xdr:to>
      <xdr:col>9</xdr:col>
      <xdr:colOff>1214120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484505</xdr:colOff>
      <xdr:row>108</xdr:row>
      <xdr:rowOff>0</xdr:rowOff>
    </xdr:from>
    <xdr:to>
      <xdr:col>9</xdr:col>
      <xdr:colOff>1214120</xdr:colOff>
      <xdr:row>112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484505</xdr:colOff>
      <xdr:row>3</xdr:row>
      <xdr:rowOff>0</xdr:rowOff>
    </xdr:from>
    <xdr:to>
      <xdr:col>9</xdr:col>
      <xdr:colOff>1214120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484505</xdr:colOff>
      <xdr:row>81</xdr:row>
      <xdr:rowOff>0</xdr:rowOff>
    </xdr:from>
    <xdr:to>
      <xdr:col>9</xdr:col>
      <xdr:colOff>1214120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484505</xdr:colOff>
      <xdr:row>114</xdr:row>
      <xdr:rowOff>0</xdr:rowOff>
    </xdr:from>
    <xdr:to>
      <xdr:col>9</xdr:col>
      <xdr:colOff>1214120</xdr:colOff>
      <xdr:row>118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484505</xdr:colOff>
      <xdr:row>3</xdr:row>
      <xdr:rowOff>0</xdr:rowOff>
    </xdr:from>
    <xdr:to>
      <xdr:col>9</xdr:col>
      <xdr:colOff>1214120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484505</xdr:colOff>
      <xdr:row>81</xdr:row>
      <xdr:rowOff>0</xdr:rowOff>
    </xdr:from>
    <xdr:to>
      <xdr:col>9</xdr:col>
      <xdr:colOff>1214120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484505</xdr:colOff>
      <xdr:row>117</xdr:row>
      <xdr:rowOff>0</xdr:rowOff>
    </xdr:from>
    <xdr:to>
      <xdr:col>9</xdr:col>
      <xdr:colOff>1214120</xdr:colOff>
      <xdr:row>121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484505</xdr:colOff>
      <xdr:row>3</xdr:row>
      <xdr:rowOff>0</xdr:rowOff>
    </xdr:from>
    <xdr:to>
      <xdr:col>9</xdr:col>
      <xdr:colOff>1214120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484505</xdr:colOff>
      <xdr:row>81</xdr:row>
      <xdr:rowOff>0</xdr:rowOff>
    </xdr:from>
    <xdr:to>
      <xdr:col>9</xdr:col>
      <xdr:colOff>1214120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484505</xdr:colOff>
      <xdr:row>107</xdr:row>
      <xdr:rowOff>0</xdr:rowOff>
    </xdr:from>
    <xdr:to>
      <xdr:col>9</xdr:col>
      <xdr:colOff>1214120</xdr:colOff>
      <xdr:row>111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484505</xdr:colOff>
      <xdr:row>3</xdr:row>
      <xdr:rowOff>0</xdr:rowOff>
    </xdr:from>
    <xdr:to>
      <xdr:col>9</xdr:col>
      <xdr:colOff>1214120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484505</xdr:colOff>
      <xdr:row>81</xdr:row>
      <xdr:rowOff>0</xdr:rowOff>
    </xdr:from>
    <xdr:to>
      <xdr:col>9</xdr:col>
      <xdr:colOff>1214120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484505</xdr:colOff>
      <xdr:row>107</xdr:row>
      <xdr:rowOff>0</xdr:rowOff>
    </xdr:from>
    <xdr:to>
      <xdr:col>9</xdr:col>
      <xdr:colOff>1214120</xdr:colOff>
      <xdr:row>111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484505</xdr:colOff>
      <xdr:row>3</xdr:row>
      <xdr:rowOff>0</xdr:rowOff>
    </xdr:from>
    <xdr:to>
      <xdr:col>9</xdr:col>
      <xdr:colOff>1214120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484505</xdr:colOff>
      <xdr:row>81</xdr:row>
      <xdr:rowOff>0</xdr:rowOff>
    </xdr:from>
    <xdr:to>
      <xdr:col>9</xdr:col>
      <xdr:colOff>1214120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484505</xdr:colOff>
      <xdr:row>108</xdr:row>
      <xdr:rowOff>0</xdr:rowOff>
    </xdr:from>
    <xdr:to>
      <xdr:col>9</xdr:col>
      <xdr:colOff>1214120</xdr:colOff>
      <xdr:row>112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484505</xdr:colOff>
      <xdr:row>3</xdr:row>
      <xdr:rowOff>0</xdr:rowOff>
    </xdr:from>
    <xdr:to>
      <xdr:col>9</xdr:col>
      <xdr:colOff>1214120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484505</xdr:colOff>
      <xdr:row>81</xdr:row>
      <xdr:rowOff>0</xdr:rowOff>
    </xdr:from>
    <xdr:to>
      <xdr:col>9</xdr:col>
      <xdr:colOff>1214120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484505</xdr:colOff>
      <xdr:row>113</xdr:row>
      <xdr:rowOff>0</xdr:rowOff>
    </xdr:from>
    <xdr:to>
      <xdr:col>9</xdr:col>
      <xdr:colOff>1214120</xdr:colOff>
      <xdr:row>117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484505</xdr:colOff>
      <xdr:row>3</xdr:row>
      <xdr:rowOff>0</xdr:rowOff>
    </xdr:from>
    <xdr:to>
      <xdr:col>9</xdr:col>
      <xdr:colOff>1214120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484505</xdr:colOff>
      <xdr:row>81</xdr:row>
      <xdr:rowOff>0</xdr:rowOff>
    </xdr:from>
    <xdr:to>
      <xdr:col>9</xdr:col>
      <xdr:colOff>1214120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484505</xdr:colOff>
      <xdr:row>106</xdr:row>
      <xdr:rowOff>0</xdr:rowOff>
    </xdr:from>
    <xdr:to>
      <xdr:col>9</xdr:col>
      <xdr:colOff>1214120</xdr:colOff>
      <xdr:row>110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484505</xdr:colOff>
      <xdr:row>3</xdr:row>
      <xdr:rowOff>0</xdr:rowOff>
    </xdr:from>
    <xdr:to>
      <xdr:col>9</xdr:col>
      <xdr:colOff>1214120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484505</xdr:colOff>
      <xdr:row>81</xdr:row>
      <xdr:rowOff>0</xdr:rowOff>
    </xdr:from>
    <xdr:to>
      <xdr:col>9</xdr:col>
      <xdr:colOff>1214120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484505</xdr:colOff>
      <xdr:row>110</xdr:row>
      <xdr:rowOff>0</xdr:rowOff>
    </xdr:from>
    <xdr:to>
      <xdr:col>9</xdr:col>
      <xdr:colOff>1214120</xdr:colOff>
      <xdr:row>114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863281" style="1" customWidth="1"/>
    <col min="2" max="2" width="1.574219" style="1" customWidth="1"/>
    <col min="3" max="3" width="4.011719" style="1" customWidth="1"/>
    <col min="4" max="4" width="2.582031" style="1" customWidth="1"/>
    <col min="5" max="5" width="2.582031" style="1" customWidth="1"/>
    <col min="6" max="6" width="2.582031" style="1" customWidth="1"/>
    <col min="7" max="7" width="2.582031" style="1" customWidth="1"/>
    <col min="8" max="8" width="2.582031" style="1" customWidth="1"/>
    <col min="9" max="9" width="2.582031" style="1" customWidth="1"/>
    <col min="10" max="10" width="2.582031" style="1" customWidth="1"/>
    <col min="11" max="11" width="2.582031" style="1" customWidth="1"/>
    <col min="12" max="12" width="2.582031" style="1" customWidth="1"/>
    <col min="13" max="13" width="2.582031" style="1" customWidth="1"/>
    <col min="14" max="14" width="2.582031" style="1" customWidth="1"/>
    <col min="15" max="15" width="2.582031" style="1" customWidth="1"/>
    <col min="16" max="16" width="2.582031" style="1" customWidth="1"/>
    <col min="17" max="17" width="2.582031" style="1" customWidth="1"/>
    <col min="18" max="18" width="2.582031" style="1" customWidth="1"/>
    <col min="19" max="19" width="2.582031" style="1" customWidth="1"/>
    <col min="20" max="20" width="2.582031" style="1" customWidth="1"/>
    <col min="21" max="21" width="2.582031" style="1" customWidth="1"/>
    <col min="22" max="22" width="2.582031" style="1" customWidth="1"/>
    <col min="23" max="23" width="2.582031" style="1" customWidth="1"/>
    <col min="24" max="24" width="2.582031" style="1" customWidth="1"/>
    <col min="25" max="25" width="2.582031" style="1" customWidth="1"/>
    <col min="26" max="26" width="2.582031" style="1" customWidth="1"/>
    <col min="27" max="27" width="2.582031" style="1" customWidth="1"/>
    <col min="28" max="28" width="2.582031" style="1" customWidth="1"/>
    <col min="29" max="29" width="2.582031" style="1" customWidth="1"/>
    <col min="30" max="30" width="2.582031" style="1" customWidth="1"/>
    <col min="31" max="31" width="2.582031" style="1" customWidth="1"/>
    <col min="32" max="32" width="2.582031" style="1" customWidth="1"/>
    <col min="33" max="33" width="2.582031" style="1" customWidth="1"/>
    <col min="34" max="34" width="3.152344" style="1" customWidth="1"/>
    <col min="35" max="35" width="33.15234" style="1" customWidth="1"/>
    <col min="36" max="36" width="2.292969" style="1" customWidth="1"/>
    <col min="37" max="37" width="2.292969" style="1" customWidth="1"/>
    <col min="38" max="38" width="7.863281" style="1" customWidth="1"/>
    <col min="39" max="39" width="3.152344" style="1" customWidth="1"/>
    <col min="40" max="40" width="12.58203" style="1" customWidth="1"/>
    <col min="41" max="41" width="7.011719" style="1" customWidth="1"/>
    <col min="42" max="42" width="4.011719" style="1" customWidth="1"/>
    <col min="43" max="43" width="14.86328" style="1" hidden="1" customWidth="1"/>
    <col min="44" max="44" width="12.86328" style="1" customWidth="1"/>
    <col min="45" max="45" width="24.43359" style="1" hidden="1" customWidth="1"/>
    <col min="46" max="46" width="24.43359" style="1" hidden="1" customWidth="1"/>
    <col min="47" max="47" width="24.43359" style="1" hidden="1" customWidth="1"/>
    <col min="48" max="48" width="20.43359" style="1" hidden="1" customWidth="1"/>
    <col min="49" max="49" width="20.43359" style="1" hidden="1" customWidth="1"/>
    <col min="50" max="50" width="23.58203" style="1" hidden="1" customWidth="1"/>
    <col min="51" max="51" width="23.58203" style="1" hidden="1" customWidth="1"/>
    <col min="52" max="52" width="20.43359" style="1" hidden="1" customWidth="1"/>
    <col min="53" max="53" width="18.15234" style="1" hidden="1" customWidth="1"/>
    <col min="54" max="54" width="23.58203" style="1" hidden="1" customWidth="1"/>
    <col min="55" max="55" width="20.43359" style="1" hidden="1" customWidth="1"/>
    <col min="56" max="56" width="18.15234" style="1" hidden="1" customWidth="1"/>
    <col min="57" max="57" width="62.86328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="1" customFormat="1" ht="24.96" customHeight="1">
      <c r="B4" s="22"/>
      <c r="C4" s="23"/>
      <c r="D4" s="24" t="s">
        <v>8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9</v>
      </c>
      <c r="BS4" s="18" t="s">
        <v>10</v>
      </c>
    </row>
    <row r="5" s="1" customFormat="1" ht="12" customHeight="1">
      <c r="B5" s="22"/>
      <c r="C5" s="23"/>
      <c r="D5" s="26" t="s">
        <v>11</v>
      </c>
      <c r="E5" s="23"/>
      <c r="F5" s="23"/>
      <c r="G5" s="23"/>
      <c r="H5" s="23"/>
      <c r="I5" s="23"/>
      <c r="J5" s="23"/>
      <c r="K5" s="27" t="s">
        <v>12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S5" s="18" t="s">
        <v>6</v>
      </c>
    </row>
    <row r="6" s="1" customFormat="1" ht="36.96" customHeight="1">
      <c r="B6" s="22"/>
      <c r="C6" s="23"/>
      <c r="D6" s="28" t="s">
        <v>13</v>
      </c>
      <c r="E6" s="23"/>
      <c r="F6" s="23"/>
      <c r="G6" s="23"/>
      <c r="H6" s="23"/>
      <c r="I6" s="23"/>
      <c r="J6" s="23"/>
      <c r="K6" s="29" t="s">
        <v>14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S6" s="18" t="s">
        <v>6</v>
      </c>
    </row>
    <row r="7" s="1" customFormat="1" ht="12" customHeight="1">
      <c r="B7" s="22"/>
      <c r="C7" s="23"/>
      <c r="D7" s="30" t="s">
        <v>15</v>
      </c>
      <c r="E7" s="23"/>
      <c r="F7" s="23"/>
      <c r="G7" s="23"/>
      <c r="H7" s="23"/>
      <c r="I7" s="23"/>
      <c r="J7" s="23"/>
      <c r="K7" s="27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16</v>
      </c>
      <c r="AL7" s="23"/>
      <c r="AM7" s="23"/>
      <c r="AN7" s="27" t="s">
        <v>1</v>
      </c>
      <c r="AO7" s="23"/>
      <c r="AP7" s="23"/>
      <c r="AQ7" s="23"/>
      <c r="AR7" s="21"/>
      <c r="BS7" s="18" t="s">
        <v>6</v>
      </c>
    </row>
    <row r="8" s="1" customFormat="1" ht="12" customHeight="1">
      <c r="B8" s="22"/>
      <c r="C8" s="23"/>
      <c r="D8" s="30" t="s">
        <v>17</v>
      </c>
      <c r="E8" s="23"/>
      <c r="F8" s="23"/>
      <c r="G8" s="23"/>
      <c r="H8" s="23"/>
      <c r="I8" s="23"/>
      <c r="J8" s="23"/>
      <c r="K8" s="27" t="s">
        <v>18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19</v>
      </c>
      <c r="AL8" s="23"/>
      <c r="AM8" s="23"/>
      <c r="AN8" s="27" t="s">
        <v>20</v>
      </c>
      <c r="AO8" s="23"/>
      <c r="AP8" s="23"/>
      <c r="AQ8" s="23"/>
      <c r="AR8" s="21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S9" s="18" t="s">
        <v>6</v>
      </c>
    </row>
    <row r="10" s="1" customFormat="1" ht="12" customHeight="1">
      <c r="B10" s="22"/>
      <c r="C10" s="23"/>
      <c r="D10" s="30" t="s">
        <v>21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22</v>
      </c>
      <c r="AL10" s="23"/>
      <c r="AM10" s="23"/>
      <c r="AN10" s="27" t="s">
        <v>1</v>
      </c>
      <c r="AO10" s="23"/>
      <c r="AP10" s="23"/>
      <c r="AQ10" s="23"/>
      <c r="AR10" s="21"/>
      <c r="BS10" s="18" t="s">
        <v>6</v>
      </c>
    </row>
    <row r="11" s="1" customFormat="1" ht="18.48" customHeight="1">
      <c r="B11" s="22"/>
      <c r="C11" s="23"/>
      <c r="D11" s="23"/>
      <c r="E11" s="27" t="s">
        <v>23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24</v>
      </c>
      <c r="AL11" s="23"/>
      <c r="AM11" s="23"/>
      <c r="AN11" s="27" t="s">
        <v>1</v>
      </c>
      <c r="AO11" s="23"/>
      <c r="AP11" s="23"/>
      <c r="AQ11" s="23"/>
      <c r="AR11" s="21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="1" customFormat="1" ht="12" customHeight="1">
      <c r="B13" s="22"/>
      <c r="C13" s="23"/>
      <c r="D13" s="30" t="s">
        <v>25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22</v>
      </c>
      <c r="AL13" s="23"/>
      <c r="AM13" s="23"/>
      <c r="AN13" s="27" t="s">
        <v>26</v>
      </c>
      <c r="AO13" s="23"/>
      <c r="AP13" s="23"/>
      <c r="AQ13" s="23"/>
      <c r="AR13" s="21"/>
      <c r="BS13" s="18" t="s">
        <v>6</v>
      </c>
    </row>
    <row r="14">
      <c r="B14" s="22"/>
      <c r="C14" s="23"/>
      <c r="D14" s="23"/>
      <c r="E14" s="27" t="s">
        <v>27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30" t="s">
        <v>24</v>
      </c>
      <c r="AL14" s="23"/>
      <c r="AM14" s="23"/>
      <c r="AN14" s="27" t="s">
        <v>1</v>
      </c>
      <c r="AO14" s="23"/>
      <c r="AP14" s="23"/>
      <c r="AQ14" s="23"/>
      <c r="AR14" s="21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="1" customFormat="1" ht="12" customHeight="1">
      <c r="B16" s="22"/>
      <c r="C16" s="23"/>
      <c r="D16" s="30" t="s">
        <v>28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22</v>
      </c>
      <c r="AL16" s="23"/>
      <c r="AM16" s="23"/>
      <c r="AN16" s="27" t="s">
        <v>1</v>
      </c>
      <c r="AO16" s="23"/>
      <c r="AP16" s="23"/>
      <c r="AQ16" s="23"/>
      <c r="AR16" s="21"/>
      <c r="BS16" s="18" t="s">
        <v>4</v>
      </c>
    </row>
    <row r="17" s="1" customFormat="1" ht="18.48" customHeight="1">
      <c r="B17" s="22"/>
      <c r="C17" s="23"/>
      <c r="D17" s="23"/>
      <c r="E17" s="27" t="s">
        <v>18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24</v>
      </c>
      <c r="AL17" s="23"/>
      <c r="AM17" s="23"/>
      <c r="AN17" s="27" t="s">
        <v>1</v>
      </c>
      <c r="AO17" s="23"/>
      <c r="AP17" s="23"/>
      <c r="AQ17" s="23"/>
      <c r="AR17" s="21"/>
      <c r="BS17" s="18" t="s">
        <v>29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="1" customFormat="1" ht="12" customHeight="1">
      <c r="B19" s="22"/>
      <c r="C19" s="23"/>
      <c r="D19" s="30" t="s">
        <v>30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22</v>
      </c>
      <c r="AL19" s="23"/>
      <c r="AM19" s="23"/>
      <c r="AN19" s="27" t="s">
        <v>1</v>
      </c>
      <c r="AO19" s="23"/>
      <c r="AP19" s="23"/>
      <c r="AQ19" s="23"/>
      <c r="AR19" s="21"/>
      <c r="BS19" s="18" t="s">
        <v>6</v>
      </c>
    </row>
    <row r="20" s="1" customFormat="1" ht="18.48" customHeight="1">
      <c r="B20" s="22"/>
      <c r="C20" s="23"/>
      <c r="D20" s="23"/>
      <c r="E20" s="27" t="s">
        <v>18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24</v>
      </c>
      <c r="AL20" s="23"/>
      <c r="AM20" s="23"/>
      <c r="AN20" s="27" t="s">
        <v>1</v>
      </c>
      <c r="AO20" s="23"/>
      <c r="AP20" s="23"/>
      <c r="AQ20" s="23"/>
      <c r="AR20" s="21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="1" customFormat="1" ht="12" customHeight="1">
      <c r="B22" s="22"/>
      <c r="C22" s="23"/>
      <c r="D22" s="30" t="s">
        <v>31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="1" customFormat="1" ht="16.30189" customHeight="1">
      <c r="B23" s="22"/>
      <c r="C23" s="23"/>
      <c r="D23" s="23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3"/>
      <c r="AP23" s="23"/>
      <c r="AQ23" s="23"/>
      <c r="AR23" s="21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="1" customFormat="1" ht="6.96" customHeight="1">
      <c r="B25" s="22"/>
      <c r="C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3"/>
      <c r="AQ25" s="23"/>
      <c r="AR25" s="21"/>
    </row>
    <row r="26" s="1" customFormat="1" ht="14.4" customHeight="1">
      <c r="B26" s="22"/>
      <c r="C26" s="23"/>
      <c r="D26" s="33" t="s">
        <v>32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34">
        <f>ROUND(AG94,2)</f>
        <v>231776.01000000001</v>
      </c>
      <c r="AL26" s="23"/>
      <c r="AM26" s="23"/>
      <c r="AN26" s="23"/>
      <c r="AO26" s="23"/>
      <c r="AP26" s="23"/>
      <c r="AQ26" s="23"/>
      <c r="AR26" s="21"/>
    </row>
    <row r="27" s="1" customFormat="1" ht="14.4" customHeight="1">
      <c r="B27" s="22"/>
      <c r="C27" s="23"/>
      <c r="D27" s="33" t="s">
        <v>33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34">
        <f>ROUND(AG106, 2)</f>
        <v>0</v>
      </c>
      <c r="AL27" s="34"/>
      <c r="AM27" s="34"/>
      <c r="AN27" s="34"/>
      <c r="AO27" s="34"/>
      <c r="AP27" s="23"/>
      <c r="AQ27" s="23"/>
      <c r="AR27" s="21"/>
    </row>
    <row r="28" s="2" customFormat="1" ht="6.96" customHeigh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8"/>
      <c r="BE28" s="35"/>
    </row>
    <row r="29" s="2" customFormat="1" ht="25.92" customHeight="1">
      <c r="A29" s="35"/>
      <c r="B29" s="36"/>
      <c r="C29" s="37"/>
      <c r="D29" s="39" t="s">
        <v>34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1">
        <f>ROUND(AK26 + AK27, 2)</f>
        <v>231776.01000000001</v>
      </c>
      <c r="AL29" s="40"/>
      <c r="AM29" s="40"/>
      <c r="AN29" s="40"/>
      <c r="AO29" s="40"/>
      <c r="AP29" s="37"/>
      <c r="AQ29" s="37"/>
      <c r="AR29" s="38"/>
      <c r="BE29" s="35"/>
    </row>
    <row r="30" s="2" customFormat="1" ht="6.96" customHeight="1">
      <c r="A30" s="35"/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8"/>
      <c r="BE30" s="35"/>
    </row>
    <row r="31" s="2" customFormat="1">
      <c r="A31" s="35"/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42" t="s">
        <v>35</v>
      </c>
      <c r="M31" s="42"/>
      <c r="N31" s="42"/>
      <c r="O31" s="42"/>
      <c r="P31" s="42"/>
      <c r="Q31" s="37"/>
      <c r="R31" s="37"/>
      <c r="S31" s="37"/>
      <c r="T31" s="37"/>
      <c r="U31" s="37"/>
      <c r="V31" s="37"/>
      <c r="W31" s="42" t="s">
        <v>36</v>
      </c>
      <c r="X31" s="42"/>
      <c r="Y31" s="42"/>
      <c r="Z31" s="42"/>
      <c r="AA31" s="42"/>
      <c r="AB31" s="42"/>
      <c r="AC31" s="42"/>
      <c r="AD31" s="42"/>
      <c r="AE31" s="42"/>
      <c r="AF31" s="37"/>
      <c r="AG31" s="37"/>
      <c r="AH31" s="37"/>
      <c r="AI31" s="37"/>
      <c r="AJ31" s="37"/>
      <c r="AK31" s="42" t="s">
        <v>37</v>
      </c>
      <c r="AL31" s="42"/>
      <c r="AM31" s="42"/>
      <c r="AN31" s="42"/>
      <c r="AO31" s="42"/>
      <c r="AP31" s="37"/>
      <c r="AQ31" s="37"/>
      <c r="AR31" s="38"/>
      <c r="BE31" s="35"/>
    </row>
    <row r="32" s="3" customFormat="1" ht="14.4" customHeight="1">
      <c r="A32" s="3"/>
      <c r="B32" s="43"/>
      <c r="C32" s="44"/>
      <c r="D32" s="30" t="s">
        <v>38</v>
      </c>
      <c r="E32" s="44"/>
      <c r="F32" s="45" t="s">
        <v>39</v>
      </c>
      <c r="G32" s="44"/>
      <c r="H32" s="44"/>
      <c r="I32" s="44"/>
      <c r="J32" s="44"/>
      <c r="K32" s="44"/>
      <c r="L32" s="46">
        <v>0.20000000000000001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8">
        <f>ROUND(AZ94 + SUM(CD106),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8">
        <f>ROUND(AV94 + SUM(BY106), 2)</f>
        <v>0</v>
      </c>
      <c r="AL32" s="47"/>
      <c r="AM32" s="47"/>
      <c r="AN32" s="47"/>
      <c r="AO32" s="47"/>
      <c r="AP32" s="47"/>
      <c r="AQ32" s="47"/>
      <c r="AR32" s="49"/>
      <c r="AS32" s="50"/>
      <c r="AT32" s="50"/>
      <c r="AU32" s="50"/>
      <c r="AV32" s="50"/>
      <c r="AW32" s="50"/>
      <c r="AX32" s="50"/>
      <c r="AY32" s="50"/>
      <c r="AZ32" s="50"/>
      <c r="BE32" s="3"/>
    </row>
    <row r="33" s="3" customFormat="1" ht="14.4" customHeight="1">
      <c r="A33" s="3"/>
      <c r="B33" s="43"/>
      <c r="C33" s="44"/>
      <c r="D33" s="44"/>
      <c r="E33" s="44"/>
      <c r="F33" s="45" t="s">
        <v>40</v>
      </c>
      <c r="G33" s="44"/>
      <c r="H33" s="44"/>
      <c r="I33" s="44"/>
      <c r="J33" s="44"/>
      <c r="K33" s="44"/>
      <c r="L33" s="51">
        <v>0.20000000000000001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52">
        <f>ROUND(BA94 + SUM(CE106), 2)</f>
        <v>231776.01000000001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52">
        <f>ROUND(AW94 + SUM(BZ106), 2)</f>
        <v>46355.199999999997</v>
      </c>
      <c r="AL33" s="44"/>
      <c r="AM33" s="44"/>
      <c r="AN33" s="44"/>
      <c r="AO33" s="44"/>
      <c r="AP33" s="44"/>
      <c r="AQ33" s="44"/>
      <c r="AR33" s="53"/>
      <c r="BE33" s="3"/>
    </row>
    <row r="34" hidden="1" s="3" customFormat="1" ht="14.4" customHeight="1">
      <c r="A34" s="3"/>
      <c r="B34" s="43"/>
      <c r="C34" s="44"/>
      <c r="D34" s="44"/>
      <c r="E34" s="44"/>
      <c r="F34" s="30" t="s">
        <v>41</v>
      </c>
      <c r="G34" s="44"/>
      <c r="H34" s="44"/>
      <c r="I34" s="44"/>
      <c r="J34" s="44"/>
      <c r="K34" s="44"/>
      <c r="L34" s="51">
        <v>0.20000000000000001</v>
      </c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52">
        <f>ROUND(BB94 + SUM(CF106), 2)</f>
        <v>0</v>
      </c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52">
        <v>0</v>
      </c>
      <c r="AL34" s="44"/>
      <c r="AM34" s="44"/>
      <c r="AN34" s="44"/>
      <c r="AO34" s="44"/>
      <c r="AP34" s="44"/>
      <c r="AQ34" s="44"/>
      <c r="AR34" s="53"/>
      <c r="BE34" s="3"/>
    </row>
    <row r="35" hidden="1" s="3" customFormat="1" ht="14.4" customHeight="1">
      <c r="A35" s="3"/>
      <c r="B35" s="43"/>
      <c r="C35" s="44"/>
      <c r="D35" s="44"/>
      <c r="E35" s="44"/>
      <c r="F35" s="30" t="s">
        <v>42</v>
      </c>
      <c r="G35" s="44"/>
      <c r="H35" s="44"/>
      <c r="I35" s="44"/>
      <c r="J35" s="44"/>
      <c r="K35" s="44"/>
      <c r="L35" s="51">
        <v>0.20000000000000001</v>
      </c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52">
        <f>ROUND(BC94 + SUM(CG106), 2)</f>
        <v>0</v>
      </c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52">
        <v>0</v>
      </c>
      <c r="AL35" s="44"/>
      <c r="AM35" s="44"/>
      <c r="AN35" s="44"/>
      <c r="AO35" s="44"/>
      <c r="AP35" s="44"/>
      <c r="AQ35" s="44"/>
      <c r="AR35" s="53"/>
      <c r="BE35" s="3"/>
    </row>
    <row r="36" hidden="1" s="3" customFormat="1" ht="14.4" customHeight="1">
      <c r="A36" s="3"/>
      <c r="B36" s="43"/>
      <c r="C36" s="44"/>
      <c r="D36" s="44"/>
      <c r="E36" s="44"/>
      <c r="F36" s="45" t="s">
        <v>43</v>
      </c>
      <c r="G36" s="44"/>
      <c r="H36" s="44"/>
      <c r="I36" s="44"/>
      <c r="J36" s="44"/>
      <c r="K36" s="44"/>
      <c r="L36" s="46">
        <v>0</v>
      </c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8">
        <f>ROUND(BD94 + SUM(CH106), 2)</f>
        <v>0</v>
      </c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8">
        <v>0</v>
      </c>
      <c r="AL36" s="47"/>
      <c r="AM36" s="47"/>
      <c r="AN36" s="47"/>
      <c r="AO36" s="47"/>
      <c r="AP36" s="47"/>
      <c r="AQ36" s="47"/>
      <c r="AR36" s="49"/>
      <c r="AS36" s="50"/>
      <c r="AT36" s="50"/>
      <c r="AU36" s="50"/>
      <c r="AV36" s="50"/>
      <c r="AW36" s="50"/>
      <c r="AX36" s="50"/>
      <c r="AY36" s="50"/>
      <c r="AZ36" s="50"/>
      <c r="BE36" s="3"/>
    </row>
    <row r="37" s="2" customFormat="1" ht="6.96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5"/>
    </row>
    <row r="38" s="2" customFormat="1" ht="25.92" customHeight="1">
      <c r="A38" s="35"/>
      <c r="B38" s="36"/>
      <c r="C38" s="54"/>
      <c r="D38" s="55" t="s">
        <v>44</v>
      </c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7" t="s">
        <v>45</v>
      </c>
      <c r="U38" s="56"/>
      <c r="V38" s="56"/>
      <c r="W38" s="56"/>
      <c r="X38" s="58" t="s">
        <v>46</v>
      </c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9">
        <f>SUM(AK29:AK36)</f>
        <v>278131.21000000002</v>
      </c>
      <c r="AL38" s="56"/>
      <c r="AM38" s="56"/>
      <c r="AN38" s="56"/>
      <c r="AO38" s="60"/>
      <c r="AP38" s="54"/>
      <c r="AQ38" s="54"/>
      <c r="AR38" s="38"/>
      <c r="BE38" s="35"/>
    </row>
    <row r="39" s="2" customFormat="1" ht="6.96" customHeight="1">
      <c r="A39" s="35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8"/>
      <c r="BE39" s="35"/>
    </row>
    <row r="40" s="2" customFormat="1" ht="14.4" customHeight="1">
      <c r="A40" s="35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8"/>
      <c r="BE40" s="35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1"/>
      <c r="C49" s="62"/>
      <c r="D49" s="63" t="s">
        <v>47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48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5"/>
      <c r="B60" s="36"/>
      <c r="C60" s="37"/>
      <c r="D60" s="66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6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6" t="s">
        <v>49</v>
      </c>
      <c r="AI60" s="40"/>
      <c r="AJ60" s="40"/>
      <c r="AK60" s="40"/>
      <c r="AL60" s="40"/>
      <c r="AM60" s="66" t="s">
        <v>50</v>
      </c>
      <c r="AN60" s="40"/>
      <c r="AO60" s="40"/>
      <c r="AP60" s="37"/>
      <c r="AQ60" s="37"/>
      <c r="AR60" s="38"/>
      <c r="BE60" s="35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5"/>
      <c r="B64" s="36"/>
      <c r="C64" s="37"/>
      <c r="D64" s="63" t="s">
        <v>51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52</v>
      </c>
      <c r="AI64" s="67"/>
      <c r="AJ64" s="67"/>
      <c r="AK64" s="67"/>
      <c r="AL64" s="67"/>
      <c r="AM64" s="67"/>
      <c r="AN64" s="67"/>
      <c r="AO64" s="67"/>
      <c r="AP64" s="37"/>
      <c r="AQ64" s="37"/>
      <c r="AR64" s="38"/>
      <c r="BE64" s="35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5"/>
      <c r="B75" s="36"/>
      <c r="C75" s="37"/>
      <c r="D75" s="66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6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6" t="s">
        <v>49</v>
      </c>
      <c r="AI75" s="40"/>
      <c r="AJ75" s="40"/>
      <c r="AK75" s="40"/>
      <c r="AL75" s="40"/>
      <c r="AM75" s="66" t="s">
        <v>50</v>
      </c>
      <c r="AN75" s="40"/>
      <c r="AO75" s="40"/>
      <c r="AP75" s="37"/>
      <c r="AQ75" s="37"/>
      <c r="AR75" s="38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5"/>
    </row>
    <row r="77" s="2" customFormat="1" ht="6.96" customHeight="1">
      <c r="A77" s="35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38"/>
      <c r="BE77" s="35"/>
    </row>
    <row r="81" s="2" customFormat="1" ht="6.96" customHeight="1">
      <c r="A81" s="35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38"/>
      <c r="BE81" s="35"/>
    </row>
    <row r="82" s="2" customFormat="1" ht="24.96" customHeight="1">
      <c r="A82" s="35"/>
      <c r="B82" s="36"/>
      <c r="C82" s="24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5"/>
    </row>
    <row r="84" s="4" customFormat="1" ht="12" customHeight="1">
      <c r="A84" s="4"/>
      <c r="B84" s="72"/>
      <c r="C84" s="30" t="s">
        <v>11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P-2023-3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13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NURCH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5"/>
    </row>
    <row r="87" s="2" customFormat="1" ht="12" customHeight="1">
      <c r="A87" s="35"/>
      <c r="B87" s="36"/>
      <c r="C87" s="30" t="s">
        <v>17</v>
      </c>
      <c r="D87" s="37"/>
      <c r="E87" s="37"/>
      <c r="F87" s="37"/>
      <c r="G87" s="37"/>
      <c r="H87" s="37"/>
      <c r="I87" s="37"/>
      <c r="J87" s="37"/>
      <c r="K87" s="37"/>
      <c r="L87" s="80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19</v>
      </c>
      <c r="AJ87" s="37"/>
      <c r="AK87" s="37"/>
      <c r="AL87" s="37"/>
      <c r="AM87" s="81" t="str">
        <f>IF(AN8= "","",AN8)</f>
        <v>10. 2. 2023</v>
      </c>
      <c r="AN87" s="81"/>
      <c r="AO87" s="37"/>
      <c r="AP87" s="37"/>
      <c r="AQ87" s="37"/>
      <c r="AR87" s="38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5"/>
    </row>
    <row r="89" s="2" customFormat="1" ht="15.30566" customHeight="1">
      <c r="A89" s="35"/>
      <c r="B89" s="36"/>
      <c r="C89" s="30" t="s">
        <v>21</v>
      </c>
      <c r="D89" s="37"/>
      <c r="E89" s="37"/>
      <c r="F89" s="37"/>
      <c r="G89" s="37"/>
      <c r="H89" s="37"/>
      <c r="I89" s="37"/>
      <c r="J89" s="37"/>
      <c r="K89" s="37"/>
      <c r="L89" s="73" t="str">
        <f>IF(E11= "","",E11)</f>
        <v>NÁRODNÝ ÚSTAV REUMATICKÝCH CHORÔB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28</v>
      </c>
      <c r="AJ89" s="37"/>
      <c r="AK89" s="37"/>
      <c r="AL89" s="37"/>
      <c r="AM89" s="82" t="str">
        <f>IF(E17="","",E17)</f>
        <v xml:space="preserve"> </v>
      </c>
      <c r="AN89" s="73"/>
      <c r="AO89" s="73"/>
      <c r="AP89" s="73"/>
      <c r="AQ89" s="37"/>
      <c r="AR89" s="38"/>
      <c r="AS89" s="83" t="s">
        <v>54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35"/>
    </row>
    <row r="90" s="2" customFormat="1" ht="15.30566" customHeight="1">
      <c r="A90" s="35"/>
      <c r="B90" s="36"/>
      <c r="C90" s="30" t="s">
        <v>25</v>
      </c>
      <c r="D90" s="37"/>
      <c r="E90" s="37"/>
      <c r="F90" s="37"/>
      <c r="G90" s="37"/>
      <c r="H90" s="37"/>
      <c r="I90" s="37"/>
      <c r="J90" s="37"/>
      <c r="K90" s="37"/>
      <c r="L90" s="73" t="str">
        <f>IF(E14="","",E14)</f>
        <v>TRILAUG s.r.o.</v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30</v>
      </c>
      <c r="AJ90" s="37"/>
      <c r="AK90" s="37"/>
      <c r="AL90" s="37"/>
      <c r="AM90" s="82" t="str">
        <f>IF(E20="","",E20)</f>
        <v xml:space="preserve"> </v>
      </c>
      <c r="AN90" s="73"/>
      <c r="AO90" s="73"/>
      <c r="AP90" s="73"/>
      <c r="AQ90" s="37"/>
      <c r="AR90" s="38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35"/>
    </row>
    <row r="92" s="2" customFormat="1" ht="29.28" customHeight="1">
      <c r="A92" s="35"/>
      <c r="B92" s="36"/>
      <c r="C92" s="95" t="s">
        <v>55</v>
      </c>
      <c r="D92" s="96"/>
      <c r="E92" s="96"/>
      <c r="F92" s="96"/>
      <c r="G92" s="96"/>
      <c r="H92" s="97"/>
      <c r="I92" s="98" t="s">
        <v>56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57</v>
      </c>
      <c r="AH92" s="96"/>
      <c r="AI92" s="96"/>
      <c r="AJ92" s="96"/>
      <c r="AK92" s="96"/>
      <c r="AL92" s="96"/>
      <c r="AM92" s="96"/>
      <c r="AN92" s="98" t="s">
        <v>58</v>
      </c>
      <c r="AO92" s="96"/>
      <c r="AP92" s="100"/>
      <c r="AQ92" s="101" t="s">
        <v>59</v>
      </c>
      <c r="AR92" s="38"/>
      <c r="AS92" s="102" t="s">
        <v>60</v>
      </c>
      <c r="AT92" s="103" t="s">
        <v>61</v>
      </c>
      <c r="AU92" s="103" t="s">
        <v>62</v>
      </c>
      <c r="AV92" s="103" t="s">
        <v>63</v>
      </c>
      <c r="AW92" s="103" t="s">
        <v>64</v>
      </c>
      <c r="AX92" s="103" t="s">
        <v>65</v>
      </c>
      <c r="AY92" s="103" t="s">
        <v>66</v>
      </c>
      <c r="AZ92" s="103" t="s">
        <v>67</v>
      </c>
      <c r="BA92" s="103" t="s">
        <v>68</v>
      </c>
      <c r="BB92" s="103" t="s">
        <v>69</v>
      </c>
      <c r="BC92" s="103" t="s">
        <v>70</v>
      </c>
      <c r="BD92" s="104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35"/>
    </row>
    <row r="94" s="6" customFormat="1" ht="32.4" customHeight="1">
      <c r="A94" s="6"/>
      <c r="B94" s="108"/>
      <c r="C94" s="109" t="s">
        <v>72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ROUND(SUM(AG95:AG104),2)</f>
        <v>231776.01000000001</v>
      </c>
      <c r="AH94" s="111"/>
      <c r="AI94" s="111"/>
      <c r="AJ94" s="111"/>
      <c r="AK94" s="111"/>
      <c r="AL94" s="111"/>
      <c r="AM94" s="111"/>
      <c r="AN94" s="112">
        <f>SUM(AG94,AT94)</f>
        <v>278131.21000000002</v>
      </c>
      <c r="AO94" s="112"/>
      <c r="AP94" s="112"/>
      <c r="AQ94" s="113" t="s">
        <v>1</v>
      </c>
      <c r="AR94" s="114"/>
      <c r="AS94" s="115">
        <f>ROUND(SUM(AS95:AS104),2)</f>
        <v>0</v>
      </c>
      <c r="AT94" s="116">
        <f>ROUND(SUM(AV94:AW94),2)</f>
        <v>46355.199999999997</v>
      </c>
      <c r="AU94" s="117">
        <f>ROUND(SUM(AU95:AU104),5)</f>
        <v>0</v>
      </c>
      <c r="AV94" s="116">
        <f>ROUND(AZ94*L32,2)</f>
        <v>0</v>
      </c>
      <c r="AW94" s="116">
        <f>ROUND(BA94*L33,2)</f>
        <v>46355.199999999997</v>
      </c>
      <c r="AX94" s="116">
        <f>ROUND(BB94*L32,2)</f>
        <v>0</v>
      </c>
      <c r="AY94" s="116">
        <f>ROUND(BC94*L33,2)</f>
        <v>0</v>
      </c>
      <c r="AZ94" s="116">
        <f>ROUND(SUM(AZ95:AZ104),2)</f>
        <v>0</v>
      </c>
      <c r="BA94" s="116">
        <f>ROUND(SUM(BA95:BA104),2)</f>
        <v>231776.01000000001</v>
      </c>
      <c r="BB94" s="116">
        <f>ROUND(SUM(BB95:BB104),2)</f>
        <v>0</v>
      </c>
      <c r="BC94" s="116">
        <f>ROUND(SUM(BC95:BC104),2)</f>
        <v>0</v>
      </c>
      <c r="BD94" s="118">
        <f>ROUND(SUM(BD95:BD104),2)</f>
        <v>0</v>
      </c>
      <c r="BE94" s="6"/>
      <c r="BS94" s="119" t="s">
        <v>73</v>
      </c>
      <c r="BT94" s="119" t="s">
        <v>74</v>
      </c>
      <c r="BU94" s="120" t="s">
        <v>75</v>
      </c>
      <c r="BV94" s="119" t="s">
        <v>76</v>
      </c>
      <c r="BW94" s="119" t="s">
        <v>5</v>
      </c>
      <c r="BX94" s="119" t="s">
        <v>77</v>
      </c>
      <c r="CL94" s="119" t="s">
        <v>1</v>
      </c>
    </row>
    <row r="95" s="7" customFormat="1" ht="16.30189" customHeight="1">
      <c r="A95" s="121" t="s">
        <v>78</v>
      </c>
      <c r="B95" s="122"/>
      <c r="C95" s="123"/>
      <c r="D95" s="124" t="s">
        <v>79</v>
      </c>
      <c r="E95" s="124"/>
      <c r="F95" s="124"/>
      <c r="G95" s="124"/>
      <c r="H95" s="124"/>
      <c r="I95" s="125"/>
      <c r="J95" s="124" t="s">
        <v>80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6">
        <f>'01-01-01 - Búracie práce'!J30</f>
        <v>18043.130000000001</v>
      </c>
      <c r="AH95" s="125"/>
      <c r="AI95" s="125"/>
      <c r="AJ95" s="125"/>
      <c r="AK95" s="125"/>
      <c r="AL95" s="125"/>
      <c r="AM95" s="125"/>
      <c r="AN95" s="126">
        <f>SUM(AG95,AT95)</f>
        <v>21651.760000000002</v>
      </c>
      <c r="AO95" s="125"/>
      <c r="AP95" s="125"/>
      <c r="AQ95" s="127" t="s">
        <v>81</v>
      </c>
      <c r="AR95" s="128"/>
      <c r="AS95" s="129">
        <v>0</v>
      </c>
      <c r="AT95" s="130">
        <f>ROUND(SUM(AV95:AW95),2)</f>
        <v>3608.6300000000001</v>
      </c>
      <c r="AU95" s="131">
        <f>'01-01-01 - Búracie práce'!P128</f>
        <v>0</v>
      </c>
      <c r="AV95" s="130">
        <f>'01-01-01 - Búracie práce'!J33</f>
        <v>0</v>
      </c>
      <c r="AW95" s="130">
        <f>'01-01-01 - Búracie práce'!J34</f>
        <v>3608.6300000000001</v>
      </c>
      <c r="AX95" s="130">
        <f>'01-01-01 - Búracie práce'!J35</f>
        <v>0</v>
      </c>
      <c r="AY95" s="130">
        <f>'01-01-01 - Búracie práce'!J36</f>
        <v>0</v>
      </c>
      <c r="AZ95" s="130">
        <f>'01-01-01 - Búracie práce'!F33</f>
        <v>0</v>
      </c>
      <c r="BA95" s="130">
        <f>'01-01-01 - Búracie práce'!F34</f>
        <v>18043.130000000001</v>
      </c>
      <c r="BB95" s="130">
        <f>'01-01-01 - Búracie práce'!F35</f>
        <v>0</v>
      </c>
      <c r="BC95" s="130">
        <f>'01-01-01 - Búracie práce'!F36</f>
        <v>0</v>
      </c>
      <c r="BD95" s="132">
        <f>'01-01-01 - Búracie práce'!F37</f>
        <v>0</v>
      </c>
      <c r="BE95" s="7"/>
      <c r="BT95" s="133" t="s">
        <v>82</v>
      </c>
      <c r="BV95" s="133" t="s">
        <v>76</v>
      </c>
      <c r="BW95" s="133" t="s">
        <v>83</v>
      </c>
      <c r="BX95" s="133" t="s">
        <v>5</v>
      </c>
      <c r="CL95" s="133" t="s">
        <v>1</v>
      </c>
      <c r="CM95" s="133" t="s">
        <v>74</v>
      </c>
    </row>
    <row r="96" s="7" customFormat="1" ht="16.30189" customHeight="1">
      <c r="A96" s="121" t="s">
        <v>78</v>
      </c>
      <c r="B96" s="122"/>
      <c r="C96" s="123"/>
      <c r="D96" s="124" t="s">
        <v>84</v>
      </c>
      <c r="E96" s="124"/>
      <c r="F96" s="124"/>
      <c r="G96" s="124"/>
      <c r="H96" s="124"/>
      <c r="I96" s="125"/>
      <c r="J96" s="124" t="s">
        <v>85</v>
      </c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  <c r="AA96" s="124"/>
      <c r="AB96" s="124"/>
      <c r="AC96" s="124"/>
      <c r="AD96" s="124"/>
      <c r="AE96" s="124"/>
      <c r="AF96" s="124"/>
      <c r="AG96" s="126">
        <f>'01-01-02 - Navrhovaný stav'!J30</f>
        <v>67528.089999999997</v>
      </c>
      <c r="AH96" s="125"/>
      <c r="AI96" s="125"/>
      <c r="AJ96" s="125"/>
      <c r="AK96" s="125"/>
      <c r="AL96" s="125"/>
      <c r="AM96" s="125"/>
      <c r="AN96" s="126">
        <f>SUM(AG96,AT96)</f>
        <v>81033.709999999992</v>
      </c>
      <c r="AO96" s="125"/>
      <c r="AP96" s="125"/>
      <c r="AQ96" s="127" t="s">
        <v>81</v>
      </c>
      <c r="AR96" s="128"/>
      <c r="AS96" s="129">
        <v>0</v>
      </c>
      <c r="AT96" s="130">
        <f>ROUND(SUM(AV96:AW96),2)</f>
        <v>13505.620000000001</v>
      </c>
      <c r="AU96" s="131">
        <f>'01-01-02 - Navrhovaný stav'!P131</f>
        <v>0</v>
      </c>
      <c r="AV96" s="130">
        <f>'01-01-02 - Navrhovaný stav'!J33</f>
        <v>0</v>
      </c>
      <c r="AW96" s="130">
        <f>'01-01-02 - Navrhovaný stav'!J34</f>
        <v>13505.620000000001</v>
      </c>
      <c r="AX96" s="130">
        <f>'01-01-02 - Navrhovaný stav'!J35</f>
        <v>0</v>
      </c>
      <c r="AY96" s="130">
        <f>'01-01-02 - Navrhovaný stav'!J36</f>
        <v>0</v>
      </c>
      <c r="AZ96" s="130">
        <f>'01-01-02 - Navrhovaný stav'!F33</f>
        <v>0</v>
      </c>
      <c r="BA96" s="130">
        <f>'01-01-02 - Navrhovaný stav'!F34</f>
        <v>67528.089999999997</v>
      </c>
      <c r="BB96" s="130">
        <f>'01-01-02 - Navrhovaný stav'!F35</f>
        <v>0</v>
      </c>
      <c r="BC96" s="130">
        <f>'01-01-02 - Navrhovaný stav'!F36</f>
        <v>0</v>
      </c>
      <c r="BD96" s="132">
        <f>'01-01-02 - Navrhovaný stav'!F37</f>
        <v>0</v>
      </c>
      <c r="BE96" s="7"/>
      <c r="BT96" s="133" t="s">
        <v>82</v>
      </c>
      <c r="BV96" s="133" t="s">
        <v>76</v>
      </c>
      <c r="BW96" s="133" t="s">
        <v>86</v>
      </c>
      <c r="BX96" s="133" t="s">
        <v>5</v>
      </c>
      <c r="CL96" s="133" t="s">
        <v>1</v>
      </c>
      <c r="CM96" s="133" t="s">
        <v>74</v>
      </c>
    </row>
    <row r="97" s="7" customFormat="1" ht="16.30189" customHeight="1">
      <c r="A97" s="121" t="s">
        <v>78</v>
      </c>
      <c r="B97" s="122"/>
      <c r="C97" s="123"/>
      <c r="D97" s="124" t="s">
        <v>87</v>
      </c>
      <c r="E97" s="124"/>
      <c r="F97" s="124"/>
      <c r="G97" s="124"/>
      <c r="H97" s="124"/>
      <c r="I97" s="125"/>
      <c r="J97" s="124" t="s">
        <v>88</v>
      </c>
      <c r="K97" s="124"/>
      <c r="L97" s="124"/>
      <c r="M97" s="124"/>
      <c r="N97" s="124"/>
      <c r="O97" s="124"/>
      <c r="P97" s="124"/>
      <c r="Q97" s="124"/>
      <c r="R97" s="124"/>
      <c r="S97" s="124"/>
      <c r="T97" s="124"/>
      <c r="U97" s="124"/>
      <c r="V97" s="124"/>
      <c r="W97" s="124"/>
      <c r="X97" s="124"/>
      <c r="Y97" s="124"/>
      <c r="Z97" s="124"/>
      <c r="AA97" s="124"/>
      <c r="AB97" s="124"/>
      <c r="AC97" s="124"/>
      <c r="AD97" s="124"/>
      <c r="AE97" s="124"/>
      <c r="AF97" s="124"/>
      <c r="AG97" s="126">
        <f>'01-01-03 - PSV, stolárske...'!J30</f>
        <v>22753.900000000001</v>
      </c>
      <c r="AH97" s="125"/>
      <c r="AI97" s="125"/>
      <c r="AJ97" s="125"/>
      <c r="AK97" s="125"/>
      <c r="AL97" s="125"/>
      <c r="AM97" s="125"/>
      <c r="AN97" s="126">
        <f>SUM(AG97,AT97)</f>
        <v>27304.68</v>
      </c>
      <c r="AO97" s="125"/>
      <c r="AP97" s="125"/>
      <c r="AQ97" s="127" t="s">
        <v>81</v>
      </c>
      <c r="AR97" s="128"/>
      <c r="AS97" s="129">
        <v>0</v>
      </c>
      <c r="AT97" s="130">
        <f>ROUND(SUM(AV97:AW97),2)</f>
        <v>4550.7799999999997</v>
      </c>
      <c r="AU97" s="131">
        <f>'01-01-03 - PSV, stolárske...'!P121</f>
        <v>0</v>
      </c>
      <c r="AV97" s="130">
        <f>'01-01-03 - PSV, stolárske...'!J33</f>
        <v>0</v>
      </c>
      <c r="AW97" s="130">
        <f>'01-01-03 - PSV, stolárske...'!J34</f>
        <v>4550.7799999999997</v>
      </c>
      <c r="AX97" s="130">
        <f>'01-01-03 - PSV, stolárske...'!J35</f>
        <v>0</v>
      </c>
      <c r="AY97" s="130">
        <f>'01-01-03 - PSV, stolárske...'!J36</f>
        <v>0</v>
      </c>
      <c r="AZ97" s="130">
        <f>'01-01-03 - PSV, stolárske...'!F33</f>
        <v>0</v>
      </c>
      <c r="BA97" s="130">
        <f>'01-01-03 - PSV, stolárske...'!F34</f>
        <v>22753.900000000001</v>
      </c>
      <c r="BB97" s="130">
        <f>'01-01-03 - PSV, stolárske...'!F35</f>
        <v>0</v>
      </c>
      <c r="BC97" s="130">
        <f>'01-01-03 - PSV, stolárske...'!F36</f>
        <v>0</v>
      </c>
      <c r="BD97" s="132">
        <f>'01-01-03 - PSV, stolárske...'!F37</f>
        <v>0</v>
      </c>
      <c r="BE97" s="7"/>
      <c r="BT97" s="133" t="s">
        <v>82</v>
      </c>
      <c r="BV97" s="133" t="s">
        <v>76</v>
      </c>
      <c r="BW97" s="133" t="s">
        <v>89</v>
      </c>
      <c r="BX97" s="133" t="s">
        <v>5</v>
      </c>
      <c r="CL97" s="133" t="s">
        <v>1</v>
      </c>
      <c r="CM97" s="133" t="s">
        <v>74</v>
      </c>
    </row>
    <row r="98" s="7" customFormat="1" ht="16.30189" customHeight="1">
      <c r="A98" s="121" t="s">
        <v>78</v>
      </c>
      <c r="B98" s="122"/>
      <c r="C98" s="123"/>
      <c r="D98" s="124" t="s">
        <v>90</v>
      </c>
      <c r="E98" s="124"/>
      <c r="F98" s="124"/>
      <c r="G98" s="124"/>
      <c r="H98" s="124"/>
      <c r="I98" s="125"/>
      <c r="J98" s="124" t="s">
        <v>91</v>
      </c>
      <c r="K98" s="124"/>
      <c r="L98" s="124"/>
      <c r="M98" s="124"/>
      <c r="N98" s="124"/>
      <c r="O98" s="124"/>
      <c r="P98" s="124"/>
      <c r="Q98" s="124"/>
      <c r="R98" s="124"/>
      <c r="S98" s="124"/>
      <c r="T98" s="124"/>
      <c r="U98" s="124"/>
      <c r="V98" s="124"/>
      <c r="W98" s="124"/>
      <c r="X98" s="124"/>
      <c r="Y98" s="124"/>
      <c r="Z98" s="124"/>
      <c r="AA98" s="124"/>
      <c r="AB98" s="124"/>
      <c r="AC98" s="124"/>
      <c r="AD98" s="124"/>
      <c r="AE98" s="124"/>
      <c r="AF98" s="124"/>
      <c r="AG98" s="126">
        <f>'01-01-04 - Výplne otvorov'!J30</f>
        <v>21032.650000000001</v>
      </c>
      <c r="AH98" s="125"/>
      <c r="AI98" s="125"/>
      <c r="AJ98" s="125"/>
      <c r="AK98" s="125"/>
      <c r="AL98" s="125"/>
      <c r="AM98" s="125"/>
      <c r="AN98" s="126">
        <f>SUM(AG98,AT98)</f>
        <v>25239.18</v>
      </c>
      <c r="AO98" s="125"/>
      <c r="AP98" s="125"/>
      <c r="AQ98" s="127" t="s">
        <v>81</v>
      </c>
      <c r="AR98" s="128"/>
      <c r="AS98" s="129">
        <v>0</v>
      </c>
      <c r="AT98" s="130">
        <f>ROUND(SUM(AV98:AW98),2)</f>
        <v>4206.5299999999997</v>
      </c>
      <c r="AU98" s="131">
        <f>'01-01-04 - Výplne otvorov'!P121</f>
        <v>0</v>
      </c>
      <c r="AV98" s="130">
        <f>'01-01-04 - Výplne otvorov'!J33</f>
        <v>0</v>
      </c>
      <c r="AW98" s="130">
        <f>'01-01-04 - Výplne otvorov'!J34</f>
        <v>4206.5299999999997</v>
      </c>
      <c r="AX98" s="130">
        <f>'01-01-04 - Výplne otvorov'!J35</f>
        <v>0</v>
      </c>
      <c r="AY98" s="130">
        <f>'01-01-04 - Výplne otvorov'!J36</f>
        <v>0</v>
      </c>
      <c r="AZ98" s="130">
        <f>'01-01-04 - Výplne otvorov'!F33</f>
        <v>0</v>
      </c>
      <c r="BA98" s="130">
        <f>'01-01-04 - Výplne otvorov'!F34</f>
        <v>21032.650000000001</v>
      </c>
      <c r="BB98" s="130">
        <f>'01-01-04 - Výplne otvorov'!F35</f>
        <v>0</v>
      </c>
      <c r="BC98" s="130">
        <f>'01-01-04 - Výplne otvorov'!F36</f>
        <v>0</v>
      </c>
      <c r="BD98" s="132">
        <f>'01-01-04 - Výplne otvorov'!F37</f>
        <v>0</v>
      </c>
      <c r="BE98" s="7"/>
      <c r="BT98" s="133" t="s">
        <v>82</v>
      </c>
      <c r="BV98" s="133" t="s">
        <v>76</v>
      </c>
      <c r="BW98" s="133" t="s">
        <v>92</v>
      </c>
      <c r="BX98" s="133" t="s">
        <v>5</v>
      </c>
      <c r="CL98" s="133" t="s">
        <v>1</v>
      </c>
      <c r="CM98" s="133" t="s">
        <v>74</v>
      </c>
    </row>
    <row r="99" s="7" customFormat="1" ht="16.30189" customHeight="1">
      <c r="A99" s="121" t="s">
        <v>78</v>
      </c>
      <c r="B99" s="122"/>
      <c r="C99" s="123"/>
      <c r="D99" s="124" t="s">
        <v>93</v>
      </c>
      <c r="E99" s="124"/>
      <c r="F99" s="124"/>
      <c r="G99" s="124"/>
      <c r="H99" s="124"/>
      <c r="I99" s="125"/>
      <c r="J99" s="124" t="s">
        <v>94</v>
      </c>
      <c r="K99" s="124"/>
      <c r="L99" s="124"/>
      <c r="M99" s="124"/>
      <c r="N99" s="124"/>
      <c r="O99" s="124"/>
      <c r="P99" s="124"/>
      <c r="Q99" s="124"/>
      <c r="R99" s="124"/>
      <c r="S99" s="124"/>
      <c r="T99" s="124"/>
      <c r="U99" s="124"/>
      <c r="V99" s="124"/>
      <c r="W99" s="124"/>
      <c r="X99" s="124"/>
      <c r="Y99" s="124"/>
      <c r="Z99" s="124"/>
      <c r="AA99" s="124"/>
      <c r="AB99" s="124"/>
      <c r="AC99" s="124"/>
      <c r="AD99" s="124"/>
      <c r="AE99" s="124"/>
      <c r="AF99" s="124"/>
      <c r="AG99" s="126">
        <f>'01-01-05 - Lešenie, čistenie'!J30</f>
        <v>6531.6599999999999</v>
      </c>
      <c r="AH99" s="125"/>
      <c r="AI99" s="125"/>
      <c r="AJ99" s="125"/>
      <c r="AK99" s="125"/>
      <c r="AL99" s="125"/>
      <c r="AM99" s="125"/>
      <c r="AN99" s="126">
        <f>SUM(AG99,AT99)</f>
        <v>7837.9899999999998</v>
      </c>
      <c r="AO99" s="125"/>
      <c r="AP99" s="125"/>
      <c r="AQ99" s="127" t="s">
        <v>81</v>
      </c>
      <c r="AR99" s="128"/>
      <c r="AS99" s="129">
        <v>0</v>
      </c>
      <c r="AT99" s="130">
        <f>ROUND(SUM(AV99:AW99),2)</f>
        <v>1306.3299999999999</v>
      </c>
      <c r="AU99" s="131">
        <f>'01-01-05 - Lešenie, čistenie'!P122</f>
        <v>0</v>
      </c>
      <c r="AV99" s="130">
        <f>'01-01-05 - Lešenie, čistenie'!J33</f>
        <v>0</v>
      </c>
      <c r="AW99" s="130">
        <f>'01-01-05 - Lešenie, čistenie'!J34</f>
        <v>1306.3299999999999</v>
      </c>
      <c r="AX99" s="130">
        <f>'01-01-05 - Lešenie, čistenie'!J35</f>
        <v>0</v>
      </c>
      <c r="AY99" s="130">
        <f>'01-01-05 - Lešenie, čistenie'!J36</f>
        <v>0</v>
      </c>
      <c r="AZ99" s="130">
        <f>'01-01-05 - Lešenie, čistenie'!F33</f>
        <v>0</v>
      </c>
      <c r="BA99" s="130">
        <f>'01-01-05 - Lešenie, čistenie'!F34</f>
        <v>6531.6599999999999</v>
      </c>
      <c r="BB99" s="130">
        <f>'01-01-05 - Lešenie, čistenie'!F35</f>
        <v>0</v>
      </c>
      <c r="BC99" s="130">
        <f>'01-01-05 - Lešenie, čistenie'!F36</f>
        <v>0</v>
      </c>
      <c r="BD99" s="132">
        <f>'01-01-05 - Lešenie, čistenie'!F37</f>
        <v>0</v>
      </c>
      <c r="BE99" s="7"/>
      <c r="BT99" s="133" t="s">
        <v>82</v>
      </c>
      <c r="BV99" s="133" t="s">
        <v>76</v>
      </c>
      <c r="BW99" s="133" t="s">
        <v>95</v>
      </c>
      <c r="BX99" s="133" t="s">
        <v>5</v>
      </c>
      <c r="CL99" s="133" t="s">
        <v>1</v>
      </c>
      <c r="CM99" s="133" t="s">
        <v>74</v>
      </c>
    </row>
    <row r="100" s="7" customFormat="1" ht="16.30189" customHeight="1">
      <c r="A100" s="121" t="s">
        <v>78</v>
      </c>
      <c r="B100" s="122"/>
      <c r="C100" s="123"/>
      <c r="D100" s="124" t="s">
        <v>96</v>
      </c>
      <c r="E100" s="124"/>
      <c r="F100" s="124"/>
      <c r="G100" s="124"/>
      <c r="H100" s="124"/>
      <c r="I100" s="125"/>
      <c r="J100" s="124" t="s">
        <v>97</v>
      </c>
      <c r="K100" s="124"/>
      <c r="L100" s="124"/>
      <c r="M100" s="124"/>
      <c r="N100" s="124"/>
      <c r="O100" s="124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  <c r="Z100" s="124"/>
      <c r="AA100" s="124"/>
      <c r="AB100" s="124"/>
      <c r="AC100" s="124"/>
      <c r="AD100" s="124"/>
      <c r="AE100" s="124"/>
      <c r="AF100" s="124"/>
      <c r="AG100" s="126">
        <f>'02-c - Zdravotechnika'!J30</f>
        <v>15626.76</v>
      </c>
      <c r="AH100" s="125"/>
      <c r="AI100" s="125"/>
      <c r="AJ100" s="125"/>
      <c r="AK100" s="125"/>
      <c r="AL100" s="125"/>
      <c r="AM100" s="125"/>
      <c r="AN100" s="126">
        <f>SUM(AG100,AT100)</f>
        <v>18752.110000000001</v>
      </c>
      <c r="AO100" s="125"/>
      <c r="AP100" s="125"/>
      <c r="AQ100" s="127" t="s">
        <v>81</v>
      </c>
      <c r="AR100" s="128"/>
      <c r="AS100" s="129">
        <v>0</v>
      </c>
      <c r="AT100" s="130">
        <f>ROUND(SUM(AV100:AW100),2)</f>
        <v>3125.3499999999999</v>
      </c>
      <c r="AU100" s="131">
        <f>'02-c - Zdravotechnika'!P127</f>
        <v>0</v>
      </c>
      <c r="AV100" s="130">
        <f>'02-c - Zdravotechnika'!J33</f>
        <v>0</v>
      </c>
      <c r="AW100" s="130">
        <f>'02-c - Zdravotechnika'!J34</f>
        <v>3125.3499999999999</v>
      </c>
      <c r="AX100" s="130">
        <f>'02-c - Zdravotechnika'!J35</f>
        <v>0</v>
      </c>
      <c r="AY100" s="130">
        <f>'02-c - Zdravotechnika'!J36</f>
        <v>0</v>
      </c>
      <c r="AZ100" s="130">
        <f>'02-c - Zdravotechnika'!F33</f>
        <v>0</v>
      </c>
      <c r="BA100" s="130">
        <f>'02-c - Zdravotechnika'!F34</f>
        <v>15626.76</v>
      </c>
      <c r="BB100" s="130">
        <f>'02-c - Zdravotechnika'!F35</f>
        <v>0</v>
      </c>
      <c r="BC100" s="130">
        <f>'02-c - Zdravotechnika'!F36</f>
        <v>0</v>
      </c>
      <c r="BD100" s="132">
        <f>'02-c - Zdravotechnika'!F37</f>
        <v>0</v>
      </c>
      <c r="BE100" s="7"/>
      <c r="BT100" s="133" t="s">
        <v>82</v>
      </c>
      <c r="BV100" s="133" t="s">
        <v>76</v>
      </c>
      <c r="BW100" s="133" t="s">
        <v>98</v>
      </c>
      <c r="BX100" s="133" t="s">
        <v>5</v>
      </c>
      <c r="CL100" s="133" t="s">
        <v>1</v>
      </c>
      <c r="CM100" s="133" t="s">
        <v>74</v>
      </c>
    </row>
    <row r="101" s="7" customFormat="1" ht="16.30189" customHeight="1">
      <c r="A101" s="121" t="s">
        <v>78</v>
      </c>
      <c r="B101" s="122"/>
      <c r="C101" s="123"/>
      <c r="D101" s="124" t="s">
        <v>99</v>
      </c>
      <c r="E101" s="124"/>
      <c r="F101" s="124"/>
      <c r="G101" s="124"/>
      <c r="H101" s="124"/>
      <c r="I101" s="125"/>
      <c r="J101" s="124" t="s">
        <v>100</v>
      </c>
      <c r="K101" s="124"/>
      <c r="L101" s="124"/>
      <c r="M101" s="124"/>
      <c r="N101" s="124"/>
      <c r="O101" s="124"/>
      <c r="P101" s="124"/>
      <c r="Q101" s="124"/>
      <c r="R101" s="124"/>
      <c r="S101" s="124"/>
      <c r="T101" s="124"/>
      <c r="U101" s="124"/>
      <c r="V101" s="124"/>
      <c r="W101" s="124"/>
      <c r="X101" s="124"/>
      <c r="Y101" s="124"/>
      <c r="Z101" s="124"/>
      <c r="AA101" s="124"/>
      <c r="AB101" s="124"/>
      <c r="AC101" s="124"/>
      <c r="AD101" s="124"/>
      <c r="AE101" s="124"/>
      <c r="AF101" s="124"/>
      <c r="AG101" s="126">
        <f>'02-d - Vykurovanie'!J30</f>
        <v>5412.3299999999999</v>
      </c>
      <c r="AH101" s="125"/>
      <c r="AI101" s="125"/>
      <c r="AJ101" s="125"/>
      <c r="AK101" s="125"/>
      <c r="AL101" s="125"/>
      <c r="AM101" s="125"/>
      <c r="AN101" s="126">
        <f>SUM(AG101,AT101)</f>
        <v>6494.8000000000002</v>
      </c>
      <c r="AO101" s="125"/>
      <c r="AP101" s="125"/>
      <c r="AQ101" s="127" t="s">
        <v>81</v>
      </c>
      <c r="AR101" s="128"/>
      <c r="AS101" s="129">
        <v>0</v>
      </c>
      <c r="AT101" s="130">
        <f>ROUND(SUM(AV101:AW101),2)</f>
        <v>1082.47</v>
      </c>
      <c r="AU101" s="131">
        <f>'02-d - Vykurovanie'!P120</f>
        <v>0</v>
      </c>
      <c r="AV101" s="130">
        <f>'02-d - Vykurovanie'!J33</f>
        <v>0</v>
      </c>
      <c r="AW101" s="130">
        <f>'02-d - Vykurovanie'!J34</f>
        <v>1082.47</v>
      </c>
      <c r="AX101" s="130">
        <f>'02-d - Vykurovanie'!J35</f>
        <v>0</v>
      </c>
      <c r="AY101" s="130">
        <f>'02-d - Vykurovanie'!J36</f>
        <v>0</v>
      </c>
      <c r="AZ101" s="130">
        <f>'02-d - Vykurovanie'!F33</f>
        <v>0</v>
      </c>
      <c r="BA101" s="130">
        <f>'02-d - Vykurovanie'!F34</f>
        <v>5412.3299999999999</v>
      </c>
      <c r="BB101" s="130">
        <f>'02-d - Vykurovanie'!F35</f>
        <v>0</v>
      </c>
      <c r="BC101" s="130">
        <f>'02-d - Vykurovanie'!F36</f>
        <v>0</v>
      </c>
      <c r="BD101" s="132">
        <f>'02-d - Vykurovanie'!F37</f>
        <v>0</v>
      </c>
      <c r="BE101" s="7"/>
      <c r="BT101" s="133" t="s">
        <v>82</v>
      </c>
      <c r="BV101" s="133" t="s">
        <v>76</v>
      </c>
      <c r="BW101" s="133" t="s">
        <v>101</v>
      </c>
      <c r="BX101" s="133" t="s">
        <v>5</v>
      </c>
      <c r="CL101" s="133" t="s">
        <v>1</v>
      </c>
      <c r="CM101" s="133" t="s">
        <v>74</v>
      </c>
    </row>
    <row r="102" s="7" customFormat="1" ht="16.30189" customHeight="1">
      <c r="A102" s="121" t="s">
        <v>78</v>
      </c>
      <c r="B102" s="122"/>
      <c r="C102" s="123"/>
      <c r="D102" s="124" t="s">
        <v>102</v>
      </c>
      <c r="E102" s="124"/>
      <c r="F102" s="124"/>
      <c r="G102" s="124"/>
      <c r="H102" s="124"/>
      <c r="I102" s="125"/>
      <c r="J102" s="124" t="s">
        <v>103</v>
      </c>
      <c r="K102" s="124"/>
      <c r="L102" s="124"/>
      <c r="M102" s="124"/>
      <c r="N102" s="124"/>
      <c r="O102" s="124"/>
      <c r="P102" s="124"/>
      <c r="Q102" s="124"/>
      <c r="R102" s="124"/>
      <c r="S102" s="124"/>
      <c r="T102" s="124"/>
      <c r="U102" s="124"/>
      <c r="V102" s="124"/>
      <c r="W102" s="124"/>
      <c r="X102" s="124"/>
      <c r="Y102" s="124"/>
      <c r="Z102" s="124"/>
      <c r="AA102" s="124"/>
      <c r="AB102" s="124"/>
      <c r="AC102" s="124"/>
      <c r="AD102" s="124"/>
      <c r="AE102" s="124"/>
      <c r="AF102" s="124"/>
      <c r="AG102" s="126">
        <f>'02-e - Elektroinštalácie'!J30</f>
        <v>42800.07</v>
      </c>
      <c r="AH102" s="125"/>
      <c r="AI102" s="125"/>
      <c r="AJ102" s="125"/>
      <c r="AK102" s="125"/>
      <c r="AL102" s="125"/>
      <c r="AM102" s="125"/>
      <c r="AN102" s="126">
        <f>SUM(AG102,AT102)</f>
        <v>51360.080000000002</v>
      </c>
      <c r="AO102" s="125"/>
      <c r="AP102" s="125"/>
      <c r="AQ102" s="127" t="s">
        <v>81</v>
      </c>
      <c r="AR102" s="128"/>
      <c r="AS102" s="129">
        <v>0</v>
      </c>
      <c r="AT102" s="130">
        <f>ROUND(SUM(AV102:AW102),2)</f>
        <v>8560.0100000000002</v>
      </c>
      <c r="AU102" s="131">
        <f>'02-e - Elektroinštalácie'!P124</f>
        <v>0</v>
      </c>
      <c r="AV102" s="130">
        <f>'02-e - Elektroinštalácie'!J33</f>
        <v>0</v>
      </c>
      <c r="AW102" s="130">
        <f>'02-e - Elektroinštalácie'!J34</f>
        <v>8560.0100000000002</v>
      </c>
      <c r="AX102" s="130">
        <f>'02-e - Elektroinštalácie'!J35</f>
        <v>0</v>
      </c>
      <c r="AY102" s="130">
        <f>'02-e - Elektroinštalácie'!J36</f>
        <v>0</v>
      </c>
      <c r="AZ102" s="130">
        <f>'02-e - Elektroinštalácie'!F33</f>
        <v>0</v>
      </c>
      <c r="BA102" s="130">
        <f>'02-e - Elektroinštalácie'!F34</f>
        <v>42800.07</v>
      </c>
      <c r="BB102" s="130">
        <f>'02-e - Elektroinštalácie'!F35</f>
        <v>0</v>
      </c>
      <c r="BC102" s="130">
        <f>'02-e - Elektroinštalácie'!F36</f>
        <v>0</v>
      </c>
      <c r="BD102" s="132">
        <f>'02-e - Elektroinštalácie'!F37</f>
        <v>0</v>
      </c>
      <c r="BE102" s="7"/>
      <c r="BT102" s="133" t="s">
        <v>82</v>
      </c>
      <c r="BV102" s="133" t="s">
        <v>76</v>
      </c>
      <c r="BW102" s="133" t="s">
        <v>104</v>
      </c>
      <c r="BX102" s="133" t="s">
        <v>5</v>
      </c>
      <c r="CL102" s="133" t="s">
        <v>1</v>
      </c>
      <c r="CM102" s="133" t="s">
        <v>74</v>
      </c>
    </row>
    <row r="103" s="7" customFormat="1" ht="16.30189" customHeight="1">
      <c r="A103" s="121" t="s">
        <v>78</v>
      </c>
      <c r="B103" s="122"/>
      <c r="C103" s="123"/>
      <c r="D103" s="124" t="s">
        <v>105</v>
      </c>
      <c r="E103" s="124"/>
      <c r="F103" s="124"/>
      <c r="G103" s="124"/>
      <c r="H103" s="124"/>
      <c r="I103" s="125"/>
      <c r="J103" s="124" t="s">
        <v>106</v>
      </c>
      <c r="K103" s="124"/>
      <c r="L103" s="124"/>
      <c r="M103" s="124"/>
      <c r="N103" s="124"/>
      <c r="O103" s="124"/>
      <c r="P103" s="124"/>
      <c r="Q103" s="124"/>
      <c r="R103" s="124"/>
      <c r="S103" s="124"/>
      <c r="T103" s="124"/>
      <c r="U103" s="124"/>
      <c r="V103" s="124"/>
      <c r="W103" s="124"/>
      <c r="X103" s="124"/>
      <c r="Y103" s="124"/>
      <c r="Z103" s="124"/>
      <c r="AA103" s="124"/>
      <c r="AB103" s="124"/>
      <c r="AC103" s="124"/>
      <c r="AD103" s="124"/>
      <c r="AE103" s="124"/>
      <c r="AF103" s="124"/>
      <c r="AG103" s="126">
        <f>'02-f - Vzduchotechnika'!J30</f>
        <v>9263.2700000000004</v>
      </c>
      <c r="AH103" s="125"/>
      <c r="AI103" s="125"/>
      <c r="AJ103" s="125"/>
      <c r="AK103" s="125"/>
      <c r="AL103" s="125"/>
      <c r="AM103" s="125"/>
      <c r="AN103" s="126">
        <f>SUM(AG103,AT103)</f>
        <v>11115.92</v>
      </c>
      <c r="AO103" s="125"/>
      <c r="AP103" s="125"/>
      <c r="AQ103" s="127" t="s">
        <v>81</v>
      </c>
      <c r="AR103" s="128"/>
      <c r="AS103" s="129">
        <v>0</v>
      </c>
      <c r="AT103" s="130">
        <f>ROUND(SUM(AV103:AW103),2)</f>
        <v>1852.6500000000001</v>
      </c>
      <c r="AU103" s="131">
        <f>'02-f - Vzduchotechnika'!P119</f>
        <v>0</v>
      </c>
      <c r="AV103" s="130">
        <f>'02-f - Vzduchotechnika'!J33</f>
        <v>0</v>
      </c>
      <c r="AW103" s="130">
        <f>'02-f - Vzduchotechnika'!J34</f>
        <v>1852.6500000000001</v>
      </c>
      <c r="AX103" s="130">
        <f>'02-f - Vzduchotechnika'!J35</f>
        <v>0</v>
      </c>
      <c r="AY103" s="130">
        <f>'02-f - Vzduchotechnika'!J36</f>
        <v>0</v>
      </c>
      <c r="AZ103" s="130">
        <f>'02-f - Vzduchotechnika'!F33</f>
        <v>0</v>
      </c>
      <c r="BA103" s="130">
        <f>'02-f - Vzduchotechnika'!F34</f>
        <v>9263.2700000000004</v>
      </c>
      <c r="BB103" s="130">
        <f>'02-f - Vzduchotechnika'!F35</f>
        <v>0</v>
      </c>
      <c r="BC103" s="130">
        <f>'02-f - Vzduchotechnika'!F36</f>
        <v>0</v>
      </c>
      <c r="BD103" s="132">
        <f>'02-f - Vzduchotechnika'!F37</f>
        <v>0</v>
      </c>
      <c r="BE103" s="7"/>
      <c r="BT103" s="133" t="s">
        <v>82</v>
      </c>
      <c r="BV103" s="133" t="s">
        <v>76</v>
      </c>
      <c r="BW103" s="133" t="s">
        <v>107</v>
      </c>
      <c r="BX103" s="133" t="s">
        <v>5</v>
      </c>
      <c r="CL103" s="133" t="s">
        <v>1</v>
      </c>
      <c r="CM103" s="133" t="s">
        <v>74</v>
      </c>
    </row>
    <row r="104" s="7" customFormat="1" ht="16.30189" customHeight="1">
      <c r="A104" s="121" t="s">
        <v>78</v>
      </c>
      <c r="B104" s="122"/>
      <c r="C104" s="123"/>
      <c r="D104" s="124" t="s">
        <v>108</v>
      </c>
      <c r="E104" s="124"/>
      <c r="F104" s="124"/>
      <c r="G104" s="124"/>
      <c r="H104" s="124"/>
      <c r="I104" s="125"/>
      <c r="J104" s="124" t="s">
        <v>109</v>
      </c>
      <c r="K104" s="124"/>
      <c r="L104" s="124"/>
      <c r="M104" s="124"/>
      <c r="N104" s="124"/>
      <c r="O104" s="124"/>
      <c r="P104" s="124"/>
      <c r="Q104" s="124"/>
      <c r="R104" s="124"/>
      <c r="S104" s="124"/>
      <c r="T104" s="124"/>
      <c r="U104" s="124"/>
      <c r="V104" s="124"/>
      <c r="W104" s="124"/>
      <c r="X104" s="124"/>
      <c r="Y104" s="124"/>
      <c r="Z104" s="124"/>
      <c r="AA104" s="124"/>
      <c r="AB104" s="124"/>
      <c r="AC104" s="124"/>
      <c r="AD104" s="124"/>
      <c r="AE104" s="124"/>
      <c r="AF104" s="124"/>
      <c r="AG104" s="126">
        <f>'02-h - Chladenie'!J30</f>
        <v>22784.150000000001</v>
      </c>
      <c r="AH104" s="125"/>
      <c r="AI104" s="125"/>
      <c r="AJ104" s="125"/>
      <c r="AK104" s="125"/>
      <c r="AL104" s="125"/>
      <c r="AM104" s="125"/>
      <c r="AN104" s="126">
        <f>SUM(AG104,AT104)</f>
        <v>27340.980000000003</v>
      </c>
      <c r="AO104" s="125"/>
      <c r="AP104" s="125"/>
      <c r="AQ104" s="127" t="s">
        <v>81</v>
      </c>
      <c r="AR104" s="128"/>
      <c r="AS104" s="134">
        <v>0</v>
      </c>
      <c r="AT104" s="135">
        <f>ROUND(SUM(AV104:AW104),2)</f>
        <v>4556.8299999999999</v>
      </c>
      <c r="AU104" s="136">
        <f>'02-h - Chladenie'!P122</f>
        <v>0</v>
      </c>
      <c r="AV104" s="135">
        <f>'02-h - Chladenie'!J33</f>
        <v>0</v>
      </c>
      <c r="AW104" s="135">
        <f>'02-h - Chladenie'!J34</f>
        <v>4556.8299999999999</v>
      </c>
      <c r="AX104" s="135">
        <f>'02-h - Chladenie'!J35</f>
        <v>0</v>
      </c>
      <c r="AY104" s="135">
        <f>'02-h - Chladenie'!J36</f>
        <v>0</v>
      </c>
      <c r="AZ104" s="135">
        <f>'02-h - Chladenie'!F33</f>
        <v>0</v>
      </c>
      <c r="BA104" s="135">
        <f>'02-h - Chladenie'!F34</f>
        <v>22784.150000000001</v>
      </c>
      <c r="BB104" s="135">
        <f>'02-h - Chladenie'!F35</f>
        <v>0</v>
      </c>
      <c r="BC104" s="135">
        <f>'02-h - Chladenie'!F36</f>
        <v>0</v>
      </c>
      <c r="BD104" s="137">
        <f>'02-h - Chladenie'!F37</f>
        <v>0</v>
      </c>
      <c r="BE104" s="7"/>
      <c r="BT104" s="133" t="s">
        <v>82</v>
      </c>
      <c r="BV104" s="133" t="s">
        <v>76</v>
      </c>
      <c r="BW104" s="133" t="s">
        <v>110</v>
      </c>
      <c r="BX104" s="133" t="s">
        <v>5</v>
      </c>
      <c r="CL104" s="133" t="s">
        <v>1</v>
      </c>
      <c r="CM104" s="133" t="s">
        <v>74</v>
      </c>
    </row>
    <row r="105">
      <c r="B105" s="22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1"/>
    </row>
    <row r="106" s="2" customFormat="1" ht="30" customHeight="1">
      <c r="A106" s="35"/>
      <c r="B106" s="36"/>
      <c r="C106" s="109" t="s">
        <v>111</v>
      </c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112">
        <v>0</v>
      </c>
      <c r="AH106" s="112"/>
      <c r="AI106" s="112"/>
      <c r="AJ106" s="112"/>
      <c r="AK106" s="112"/>
      <c r="AL106" s="112"/>
      <c r="AM106" s="112"/>
      <c r="AN106" s="112">
        <v>0</v>
      </c>
      <c r="AO106" s="112"/>
      <c r="AP106" s="112"/>
      <c r="AQ106" s="138"/>
      <c r="AR106" s="38"/>
      <c r="AS106" s="102" t="s">
        <v>112</v>
      </c>
      <c r="AT106" s="103" t="s">
        <v>113</v>
      </c>
      <c r="AU106" s="103" t="s">
        <v>38</v>
      </c>
      <c r="AV106" s="104" t="s">
        <v>61</v>
      </c>
      <c r="AW106" s="35"/>
      <c r="AX106" s="35"/>
      <c r="AY106" s="35"/>
      <c r="AZ106" s="35"/>
      <c r="BA106" s="35"/>
      <c r="BB106" s="35"/>
      <c r="BC106" s="35"/>
      <c r="BD106" s="35"/>
      <c r="BE106" s="35"/>
    </row>
    <row r="107" s="2" customFormat="1" ht="10.8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8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</row>
    <row r="108" s="2" customFormat="1" ht="30" customHeight="1">
      <c r="A108" s="35"/>
      <c r="B108" s="36"/>
      <c r="C108" s="139" t="s">
        <v>114</v>
      </c>
      <c r="D108" s="140"/>
      <c r="E108" s="140"/>
      <c r="F108" s="140"/>
      <c r="G108" s="140"/>
      <c r="H108" s="140"/>
      <c r="I108" s="140"/>
      <c r="J108" s="140"/>
      <c r="K108" s="140"/>
      <c r="L108" s="140"/>
      <c r="M108" s="140"/>
      <c r="N108" s="140"/>
      <c r="O108" s="140"/>
      <c r="P108" s="140"/>
      <c r="Q108" s="140"/>
      <c r="R108" s="140"/>
      <c r="S108" s="140"/>
      <c r="T108" s="140"/>
      <c r="U108" s="140"/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/>
      <c r="AF108" s="140"/>
      <c r="AG108" s="141">
        <f>ROUND(AG94 + AG106, 2)</f>
        <v>231776.01000000001</v>
      </c>
      <c r="AH108" s="141"/>
      <c r="AI108" s="141"/>
      <c r="AJ108" s="141"/>
      <c r="AK108" s="141"/>
      <c r="AL108" s="141"/>
      <c r="AM108" s="141"/>
      <c r="AN108" s="141">
        <f>ROUND(AN94 + AN106, 2)</f>
        <v>278131.21000000002</v>
      </c>
      <c r="AO108" s="141"/>
      <c r="AP108" s="141"/>
      <c r="AQ108" s="140"/>
      <c r="AR108" s="38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</row>
    <row r="109" s="2" customFormat="1" ht="6.96" customHeight="1">
      <c r="A109" s="35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9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69"/>
      <c r="AL109" s="69"/>
      <c r="AM109" s="69"/>
      <c r="AN109" s="69"/>
      <c r="AO109" s="69"/>
      <c r="AP109" s="69"/>
      <c r="AQ109" s="69"/>
      <c r="AR109" s="38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</row>
  </sheetData>
  <sheetProtection sheet="1" formatColumns="0" formatRows="0" objects="1" scenarios="1" spinCount="100000" saltValue="jyS9+pM7RzYzt5nc2kB+nknvaWNI0anC/1JEYoXoTLFDZu51tGZGBqnl/3YGsrOhYmzcVLQfFacqNqyGnUR9WQ==" hashValue="PzO4ap1aUJBY1k5MLFozEizMSI6cpSno9iURXh+YOmD+YsTdzjl4HQVQ6H7zlu2cIjFVuL0s8xGpO2DrEH6mzg==" algorithmName="SHA-512" password="CC35"/>
  <mergeCells count="82">
    <mergeCell ref="C92:G92"/>
    <mergeCell ref="D104:H104"/>
    <mergeCell ref="D95:H95"/>
    <mergeCell ref="D101:H101"/>
    <mergeCell ref="D100:H100"/>
    <mergeCell ref="D96:H96"/>
    <mergeCell ref="D99:H99"/>
    <mergeCell ref="D102:H102"/>
    <mergeCell ref="D97:H97"/>
    <mergeCell ref="D103:H103"/>
    <mergeCell ref="D98:H98"/>
    <mergeCell ref="I92:AF92"/>
    <mergeCell ref="J97:AF97"/>
    <mergeCell ref="J98:AF98"/>
    <mergeCell ref="J100:AF100"/>
    <mergeCell ref="J99:AF99"/>
    <mergeCell ref="J96:AF96"/>
    <mergeCell ref="J95:AF95"/>
    <mergeCell ref="J101:AF101"/>
    <mergeCell ref="J102:AF102"/>
    <mergeCell ref="J103:AF103"/>
    <mergeCell ref="J104:AF104"/>
    <mergeCell ref="L85:AJ85"/>
    <mergeCell ref="K5:AJ5"/>
    <mergeCell ref="K6:AJ6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W32:AE32"/>
    <mergeCell ref="L32:P32"/>
    <mergeCell ref="L33:P33"/>
    <mergeCell ref="AK33:AO33"/>
    <mergeCell ref="W33:AE33"/>
    <mergeCell ref="W34:AE34"/>
    <mergeCell ref="AK34:AO34"/>
    <mergeCell ref="L34:P34"/>
    <mergeCell ref="L35:P35"/>
    <mergeCell ref="W35:AE35"/>
    <mergeCell ref="AK35:AO35"/>
    <mergeCell ref="L36:P36"/>
    <mergeCell ref="W36:AE36"/>
    <mergeCell ref="AK36:AO36"/>
    <mergeCell ref="AK38:AO38"/>
    <mergeCell ref="X38:AB38"/>
    <mergeCell ref="AR2:BE2"/>
    <mergeCell ref="AG101:AM101"/>
    <mergeCell ref="AG102:AM102"/>
    <mergeCell ref="AG103:AM103"/>
    <mergeCell ref="AG100:AM100"/>
    <mergeCell ref="AG104:AM104"/>
    <mergeCell ref="AG98:AM98"/>
    <mergeCell ref="AG97:AM97"/>
    <mergeCell ref="AG96:AM96"/>
    <mergeCell ref="AG95:AM95"/>
    <mergeCell ref="AG99:AM99"/>
    <mergeCell ref="AG92:AM92"/>
    <mergeCell ref="AM87:AN87"/>
    <mergeCell ref="AM89:AP89"/>
    <mergeCell ref="AM90:AP90"/>
    <mergeCell ref="AN99:AP99"/>
    <mergeCell ref="AN104:AP104"/>
    <mergeCell ref="AN103:AP103"/>
    <mergeCell ref="AN92:AP92"/>
    <mergeCell ref="AN102:AP102"/>
    <mergeCell ref="AN95:AP95"/>
    <mergeCell ref="AN96:AP96"/>
    <mergeCell ref="AN97:AP97"/>
    <mergeCell ref="AN100:AP100"/>
    <mergeCell ref="AN101:AP101"/>
    <mergeCell ref="AN98:AP98"/>
    <mergeCell ref="AS89:AT91"/>
    <mergeCell ref="AG94:AM94"/>
    <mergeCell ref="AN94:AP94"/>
    <mergeCell ref="AG106:AM106"/>
    <mergeCell ref="AN106:AP106"/>
    <mergeCell ref="AG108:AM108"/>
    <mergeCell ref="AN108:AP108"/>
  </mergeCells>
  <hyperlinks>
    <hyperlink ref="A95" location="'01-01-01 - Búracie práce'!C2" display="/"/>
    <hyperlink ref="A96" location="'01-01-02 - Navrhovaný stav'!C2" display="/"/>
    <hyperlink ref="A97" location="'01-01-03 - PSV, stolárske...'!C2" display="/"/>
    <hyperlink ref="A98" location="'01-01-04 - Výplne otvorov'!C2" display="/"/>
    <hyperlink ref="A99" location="'01-01-05 - Lešenie, čistenie'!C2" display="/"/>
    <hyperlink ref="A100" location="'02-c - Zdravotechnika'!C2" display="/"/>
    <hyperlink ref="A101" location="'02-d - Vykurovanie'!C2" display="/"/>
    <hyperlink ref="A102" location="'02-e - Elektroinštalácie'!C2" display="/"/>
    <hyperlink ref="A103" location="'02-f - Vzduchotechnika'!C2" display="/"/>
    <hyperlink ref="A104" location="'02-h - Chladeni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hidden="1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1"/>
      <c r="AT3" s="18" t="s">
        <v>74</v>
      </c>
    </row>
    <row r="4" hidden="1" s="1" customFormat="1" ht="24.96" customHeight="1">
      <c r="B4" s="21"/>
      <c r="D4" s="144" t="s">
        <v>115</v>
      </c>
      <c r="L4" s="21"/>
      <c r="M4" s="145" t="s">
        <v>9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6" t="s">
        <v>13</v>
      </c>
      <c r="L6" s="21"/>
    </row>
    <row r="7" hidden="1" s="1" customFormat="1" ht="16.30189" customHeight="1">
      <c r="B7" s="21"/>
      <c r="E7" s="147" t="str">
        <f>'Rekapitulácia stavby'!K6</f>
        <v>NURCH</v>
      </c>
      <c r="F7" s="146"/>
      <c r="G7" s="146"/>
      <c r="H7" s="146"/>
      <c r="L7" s="21"/>
    </row>
    <row r="8" hidden="1" s="2" customFormat="1" ht="12" customHeight="1">
      <c r="A8" s="35"/>
      <c r="B8" s="38"/>
      <c r="C8" s="35"/>
      <c r="D8" s="146" t="s">
        <v>116</v>
      </c>
      <c r="E8" s="35"/>
      <c r="F8" s="35"/>
      <c r="G8" s="35"/>
      <c r="H8" s="35"/>
      <c r="I8" s="35"/>
      <c r="J8" s="35"/>
      <c r="K8" s="35"/>
      <c r="L8" s="6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30189" customHeight="1">
      <c r="A9" s="35"/>
      <c r="B9" s="38"/>
      <c r="C9" s="35"/>
      <c r="D9" s="35"/>
      <c r="E9" s="148" t="s">
        <v>1217</v>
      </c>
      <c r="F9" s="35"/>
      <c r="G9" s="35"/>
      <c r="H9" s="35"/>
      <c r="I9" s="35"/>
      <c r="J9" s="35"/>
      <c r="K9" s="35"/>
      <c r="L9" s="6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6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8"/>
      <c r="C11" s="35"/>
      <c r="D11" s="146" t="s">
        <v>15</v>
      </c>
      <c r="E11" s="35"/>
      <c r="F11" s="149" t="s">
        <v>1</v>
      </c>
      <c r="G11" s="35"/>
      <c r="H11" s="35"/>
      <c r="I11" s="146" t="s">
        <v>16</v>
      </c>
      <c r="J11" s="149" t="s">
        <v>1</v>
      </c>
      <c r="K11" s="35"/>
      <c r="L11" s="6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8"/>
      <c r="C12" s="35"/>
      <c r="D12" s="146" t="s">
        <v>17</v>
      </c>
      <c r="E12" s="35"/>
      <c r="F12" s="149" t="s">
        <v>18</v>
      </c>
      <c r="G12" s="35"/>
      <c r="H12" s="35"/>
      <c r="I12" s="146" t="s">
        <v>19</v>
      </c>
      <c r="J12" s="150" t="str">
        <f>'Rekapitulácia stavby'!AN8</f>
        <v>10. 2. 2023</v>
      </c>
      <c r="K12" s="35"/>
      <c r="L12" s="6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6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8"/>
      <c r="C14" s="35"/>
      <c r="D14" s="146" t="s">
        <v>21</v>
      </c>
      <c r="E14" s="35"/>
      <c r="F14" s="35"/>
      <c r="G14" s="35"/>
      <c r="H14" s="35"/>
      <c r="I14" s="146" t="s">
        <v>22</v>
      </c>
      <c r="J14" s="149" t="str">
        <f>IF('Rekapitulácia stavby'!AN10="","",'Rekapitulácia stavby'!AN10)</f>
        <v/>
      </c>
      <c r="K14" s="35"/>
      <c r="L14" s="6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8"/>
      <c r="C15" s="35"/>
      <c r="D15" s="35"/>
      <c r="E15" s="149" t="str">
        <f>IF('Rekapitulácia stavby'!E11="","",'Rekapitulácia stavby'!E11)</f>
        <v>NÁRODNÝ ÚSTAV REUMATICKÝCH CHORÔB</v>
      </c>
      <c r="F15" s="35"/>
      <c r="G15" s="35"/>
      <c r="H15" s="35"/>
      <c r="I15" s="146" t="s">
        <v>24</v>
      </c>
      <c r="J15" s="149" t="str">
        <f>IF('Rekapitulácia stavby'!AN11="","",'Rekapitulácia stavby'!AN11)</f>
        <v/>
      </c>
      <c r="K15" s="35"/>
      <c r="L15" s="6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6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8"/>
      <c r="C17" s="35"/>
      <c r="D17" s="146" t="s">
        <v>25</v>
      </c>
      <c r="E17" s="35"/>
      <c r="F17" s="35"/>
      <c r="G17" s="35"/>
      <c r="H17" s="35"/>
      <c r="I17" s="146" t="s">
        <v>22</v>
      </c>
      <c r="J17" s="149" t="str">
        <f>'Rekapitulácia stavby'!AN13</f>
        <v>31415644</v>
      </c>
      <c r="K17" s="35"/>
      <c r="L17" s="6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8"/>
      <c r="C18" s="35"/>
      <c r="D18" s="35"/>
      <c r="E18" s="149" t="str">
        <f>'Rekapitulácia stavby'!E14</f>
        <v>TRILAUG s.r.o.</v>
      </c>
      <c r="F18" s="149"/>
      <c r="G18" s="149"/>
      <c r="H18" s="149"/>
      <c r="I18" s="146" t="s">
        <v>24</v>
      </c>
      <c r="J18" s="149" t="str">
        <f>'Rekapitulácia stavby'!AN14</f>
        <v/>
      </c>
      <c r="K18" s="35"/>
      <c r="L18" s="6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6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8"/>
      <c r="C20" s="35"/>
      <c r="D20" s="146" t="s">
        <v>28</v>
      </c>
      <c r="E20" s="35"/>
      <c r="F20" s="35"/>
      <c r="G20" s="35"/>
      <c r="H20" s="35"/>
      <c r="I20" s="146" t="s">
        <v>22</v>
      </c>
      <c r="J20" s="149" t="str">
        <f>IF('Rekapitulácia stavby'!AN16="","",'Rekapitulácia stavby'!AN16)</f>
        <v/>
      </c>
      <c r="K20" s="35"/>
      <c r="L20" s="6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8"/>
      <c r="C21" s="35"/>
      <c r="D21" s="35"/>
      <c r="E21" s="149" t="str">
        <f>IF('Rekapitulácia stavby'!E17="","",'Rekapitulácia stavby'!E17)</f>
        <v xml:space="preserve"> </v>
      </c>
      <c r="F21" s="35"/>
      <c r="G21" s="35"/>
      <c r="H21" s="35"/>
      <c r="I21" s="146" t="s">
        <v>24</v>
      </c>
      <c r="J21" s="149" t="str">
        <f>IF('Rekapitulácia stavby'!AN17="","",'Rekapitulácia stavby'!AN17)</f>
        <v/>
      </c>
      <c r="K21" s="35"/>
      <c r="L21" s="6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6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8"/>
      <c r="C23" s="35"/>
      <c r="D23" s="146" t="s">
        <v>30</v>
      </c>
      <c r="E23" s="35"/>
      <c r="F23" s="35"/>
      <c r="G23" s="35"/>
      <c r="H23" s="35"/>
      <c r="I23" s="146" t="s">
        <v>22</v>
      </c>
      <c r="J23" s="149" t="str">
        <f>IF('Rekapitulácia stavby'!AN19="","",'Rekapitulácia stavby'!AN19)</f>
        <v/>
      </c>
      <c r="K23" s="35"/>
      <c r="L23" s="6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8"/>
      <c r="C24" s="35"/>
      <c r="D24" s="35"/>
      <c r="E24" s="149" t="str">
        <f>IF('Rekapitulácia stavby'!E20="","",'Rekapitulácia stavby'!E20)</f>
        <v xml:space="preserve"> </v>
      </c>
      <c r="F24" s="35"/>
      <c r="G24" s="35"/>
      <c r="H24" s="35"/>
      <c r="I24" s="146" t="s">
        <v>24</v>
      </c>
      <c r="J24" s="149" t="str">
        <f>IF('Rekapitulácia stavby'!AN20="","",'Rekapitulácia stavby'!AN20)</f>
        <v/>
      </c>
      <c r="K24" s="35"/>
      <c r="L24" s="6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6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8"/>
      <c r="C26" s="35"/>
      <c r="D26" s="146" t="s">
        <v>31</v>
      </c>
      <c r="E26" s="35"/>
      <c r="F26" s="35"/>
      <c r="G26" s="35"/>
      <c r="H26" s="35"/>
      <c r="I26" s="35"/>
      <c r="J26" s="35"/>
      <c r="K26" s="35"/>
      <c r="L26" s="6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30189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hidden="1" s="2" customFormat="1" ht="6.96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6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8"/>
      <c r="C29" s="35"/>
      <c r="D29" s="155"/>
      <c r="E29" s="155"/>
      <c r="F29" s="155"/>
      <c r="G29" s="155"/>
      <c r="H29" s="155"/>
      <c r="I29" s="155"/>
      <c r="J29" s="155"/>
      <c r="K29" s="155"/>
      <c r="L29" s="6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8"/>
      <c r="C30" s="35"/>
      <c r="D30" s="156" t="s">
        <v>34</v>
      </c>
      <c r="E30" s="35"/>
      <c r="F30" s="35"/>
      <c r="G30" s="35"/>
      <c r="H30" s="35"/>
      <c r="I30" s="35"/>
      <c r="J30" s="157">
        <f>ROUND(J119, 2)</f>
        <v>9263.2700000000004</v>
      </c>
      <c r="K30" s="35"/>
      <c r="L30" s="6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8"/>
      <c r="C31" s="35"/>
      <c r="D31" s="155"/>
      <c r="E31" s="155"/>
      <c r="F31" s="155"/>
      <c r="G31" s="155"/>
      <c r="H31" s="155"/>
      <c r="I31" s="155"/>
      <c r="J31" s="155"/>
      <c r="K31" s="155"/>
      <c r="L31" s="6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8"/>
      <c r="C32" s="35"/>
      <c r="D32" s="35"/>
      <c r="E32" s="35"/>
      <c r="F32" s="158" t="s">
        <v>36</v>
      </c>
      <c r="G32" s="35"/>
      <c r="H32" s="35"/>
      <c r="I32" s="158" t="s">
        <v>35</v>
      </c>
      <c r="J32" s="158" t="s">
        <v>37</v>
      </c>
      <c r="K32" s="35"/>
      <c r="L32" s="6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8"/>
      <c r="C33" s="35"/>
      <c r="D33" s="159" t="s">
        <v>38</v>
      </c>
      <c r="E33" s="160" t="s">
        <v>39</v>
      </c>
      <c r="F33" s="161">
        <f>ROUND((SUM(BE119:BE158)),  2)</f>
        <v>0</v>
      </c>
      <c r="G33" s="162"/>
      <c r="H33" s="162"/>
      <c r="I33" s="163">
        <v>0.20000000000000001</v>
      </c>
      <c r="J33" s="161">
        <f>ROUND(((SUM(BE119:BE158))*I33),  2)</f>
        <v>0</v>
      </c>
      <c r="K33" s="35"/>
      <c r="L33" s="6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8"/>
      <c r="C34" s="35"/>
      <c r="D34" s="35"/>
      <c r="E34" s="160" t="s">
        <v>40</v>
      </c>
      <c r="F34" s="164">
        <f>ROUND((SUM(BF119:BF158)),  2)</f>
        <v>9263.2700000000004</v>
      </c>
      <c r="G34" s="35"/>
      <c r="H34" s="35"/>
      <c r="I34" s="165">
        <v>0.20000000000000001</v>
      </c>
      <c r="J34" s="164">
        <f>ROUND(((SUM(BF119:BF158))*I34),  2)</f>
        <v>1852.6500000000001</v>
      </c>
      <c r="K34" s="35"/>
      <c r="L34" s="6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8"/>
      <c r="C35" s="35"/>
      <c r="D35" s="35"/>
      <c r="E35" s="146" t="s">
        <v>41</v>
      </c>
      <c r="F35" s="164">
        <f>ROUND((SUM(BG119:BG158)),  2)</f>
        <v>0</v>
      </c>
      <c r="G35" s="35"/>
      <c r="H35" s="35"/>
      <c r="I35" s="165">
        <v>0.20000000000000001</v>
      </c>
      <c r="J35" s="164">
        <f>0</f>
        <v>0</v>
      </c>
      <c r="K35" s="35"/>
      <c r="L35" s="6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8"/>
      <c r="C36" s="35"/>
      <c r="D36" s="35"/>
      <c r="E36" s="146" t="s">
        <v>42</v>
      </c>
      <c r="F36" s="164">
        <f>ROUND((SUM(BH119:BH158)),  2)</f>
        <v>0</v>
      </c>
      <c r="G36" s="35"/>
      <c r="H36" s="35"/>
      <c r="I36" s="165">
        <v>0.20000000000000001</v>
      </c>
      <c r="J36" s="164">
        <f>0</f>
        <v>0</v>
      </c>
      <c r="K36" s="35"/>
      <c r="L36" s="6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8"/>
      <c r="C37" s="35"/>
      <c r="D37" s="35"/>
      <c r="E37" s="160" t="s">
        <v>43</v>
      </c>
      <c r="F37" s="161">
        <f>ROUND((SUM(BI119:BI158)),  2)</f>
        <v>0</v>
      </c>
      <c r="G37" s="162"/>
      <c r="H37" s="162"/>
      <c r="I37" s="163">
        <v>0</v>
      </c>
      <c r="J37" s="161">
        <f>0</f>
        <v>0</v>
      </c>
      <c r="K37" s="35"/>
      <c r="L37" s="6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6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8"/>
      <c r="C39" s="166"/>
      <c r="D39" s="167" t="s">
        <v>44</v>
      </c>
      <c r="E39" s="168"/>
      <c r="F39" s="168"/>
      <c r="G39" s="169" t="s">
        <v>45</v>
      </c>
      <c r="H39" s="170" t="s">
        <v>46</v>
      </c>
      <c r="I39" s="168"/>
      <c r="J39" s="171">
        <f>SUM(J30:J37)</f>
        <v>11115.92</v>
      </c>
      <c r="K39" s="172"/>
      <c r="L39" s="6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6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5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5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5"/>
      <c r="B61" s="38"/>
      <c r="C61" s="35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5"/>
      <c r="B65" s="38"/>
      <c r="C65" s="35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5"/>
      <c r="B76" s="38"/>
      <c r="C76" s="35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4" t="s">
        <v>118</v>
      </c>
      <c r="D82" s="37"/>
      <c r="E82" s="37"/>
      <c r="F82" s="37"/>
      <c r="G82" s="37"/>
      <c r="H82" s="37"/>
      <c r="I82" s="37"/>
      <c r="J82" s="37"/>
      <c r="K82" s="37"/>
      <c r="L82" s="6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30" t="s">
        <v>13</v>
      </c>
      <c r="D84" s="37"/>
      <c r="E84" s="37"/>
      <c r="F84" s="37"/>
      <c r="G84" s="37"/>
      <c r="H84" s="37"/>
      <c r="I84" s="37"/>
      <c r="J84" s="37"/>
      <c r="K84" s="37"/>
      <c r="L84" s="6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30189" customHeight="1">
      <c r="A85" s="35"/>
      <c r="B85" s="36"/>
      <c r="C85" s="37"/>
      <c r="D85" s="37"/>
      <c r="E85" s="184" t="str">
        <f>E7</f>
        <v>NURCH</v>
      </c>
      <c r="F85" s="30"/>
      <c r="G85" s="30"/>
      <c r="H85" s="30"/>
      <c r="I85" s="37"/>
      <c r="J85" s="37"/>
      <c r="K85" s="37"/>
      <c r="L85" s="6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30" t="s">
        <v>116</v>
      </c>
      <c r="D86" s="37"/>
      <c r="E86" s="37"/>
      <c r="F86" s="37"/>
      <c r="G86" s="37"/>
      <c r="H86" s="37"/>
      <c r="I86" s="37"/>
      <c r="J86" s="37"/>
      <c r="K86" s="37"/>
      <c r="L86" s="6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30189" customHeight="1">
      <c r="A87" s="35"/>
      <c r="B87" s="36"/>
      <c r="C87" s="37"/>
      <c r="D87" s="37"/>
      <c r="E87" s="78" t="str">
        <f>E9</f>
        <v>02-f - Vzduchotechnika</v>
      </c>
      <c r="F87" s="37"/>
      <c r="G87" s="37"/>
      <c r="H87" s="37"/>
      <c r="I87" s="37"/>
      <c r="J87" s="37"/>
      <c r="K87" s="37"/>
      <c r="L87" s="6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30" t="s">
        <v>17</v>
      </c>
      <c r="D89" s="37"/>
      <c r="E89" s="37"/>
      <c r="F89" s="27" t="str">
        <f>F12</f>
        <v xml:space="preserve"> </v>
      </c>
      <c r="G89" s="37"/>
      <c r="H89" s="37"/>
      <c r="I89" s="30" t="s">
        <v>19</v>
      </c>
      <c r="J89" s="81" t="str">
        <f>IF(J12="","",J12)</f>
        <v>10. 2. 2023</v>
      </c>
      <c r="K89" s="37"/>
      <c r="L89" s="6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30566" customHeight="1">
      <c r="A91" s="35"/>
      <c r="B91" s="36"/>
      <c r="C91" s="30" t="s">
        <v>21</v>
      </c>
      <c r="D91" s="37"/>
      <c r="E91" s="37"/>
      <c r="F91" s="27" t="str">
        <f>E15</f>
        <v>NÁRODNÝ ÚSTAV REUMATICKÝCH CHORÔB</v>
      </c>
      <c r="G91" s="37"/>
      <c r="H91" s="37"/>
      <c r="I91" s="30" t="s">
        <v>28</v>
      </c>
      <c r="J91" s="31" t="str">
        <f>E21</f>
        <v xml:space="preserve"> </v>
      </c>
      <c r="K91" s="37"/>
      <c r="L91" s="6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30566" customHeight="1">
      <c r="A92" s="35"/>
      <c r="B92" s="36"/>
      <c r="C92" s="30" t="s">
        <v>25</v>
      </c>
      <c r="D92" s="37"/>
      <c r="E92" s="37"/>
      <c r="F92" s="27" t="str">
        <f>IF(E18="","",E18)</f>
        <v>TRILAUG s.r.o.</v>
      </c>
      <c r="G92" s="37"/>
      <c r="H92" s="37"/>
      <c r="I92" s="30" t="s">
        <v>30</v>
      </c>
      <c r="J92" s="31" t="str">
        <f>E24</f>
        <v xml:space="preserve"> </v>
      </c>
      <c r="K92" s="37"/>
      <c r="L92" s="6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119</v>
      </c>
      <c r="D94" s="140"/>
      <c r="E94" s="140"/>
      <c r="F94" s="140"/>
      <c r="G94" s="140"/>
      <c r="H94" s="140"/>
      <c r="I94" s="140"/>
      <c r="J94" s="186" t="s">
        <v>120</v>
      </c>
      <c r="K94" s="140"/>
      <c r="L94" s="6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7" t="s">
        <v>121</v>
      </c>
      <c r="D96" s="37"/>
      <c r="E96" s="37"/>
      <c r="F96" s="37"/>
      <c r="G96" s="37"/>
      <c r="H96" s="37"/>
      <c r="I96" s="37"/>
      <c r="J96" s="112">
        <f>J119</f>
        <v>9263.2700000000004</v>
      </c>
      <c r="K96" s="37"/>
      <c r="L96" s="6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122</v>
      </c>
    </row>
    <row r="97" s="9" customFormat="1" ht="24.96" customHeight="1">
      <c r="A97" s="9"/>
      <c r="B97" s="188"/>
      <c r="C97" s="189"/>
      <c r="D97" s="190" t="s">
        <v>1218</v>
      </c>
      <c r="E97" s="191"/>
      <c r="F97" s="191"/>
      <c r="G97" s="191"/>
      <c r="H97" s="191"/>
      <c r="I97" s="191"/>
      <c r="J97" s="192">
        <f>J120</f>
        <v>5388.5200000000004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8"/>
      <c r="C98" s="189"/>
      <c r="D98" s="190" t="s">
        <v>1219</v>
      </c>
      <c r="E98" s="191"/>
      <c r="F98" s="191"/>
      <c r="G98" s="191"/>
      <c r="H98" s="191"/>
      <c r="I98" s="191"/>
      <c r="J98" s="192">
        <f>J141</f>
        <v>3874.75</v>
      </c>
      <c r="K98" s="189"/>
      <c r="L98" s="19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8"/>
      <c r="C99" s="189"/>
      <c r="D99" s="190" t="s">
        <v>134</v>
      </c>
      <c r="E99" s="191"/>
      <c r="F99" s="191"/>
      <c r="G99" s="191"/>
      <c r="H99" s="191"/>
      <c r="I99" s="191"/>
      <c r="J99" s="192">
        <f>J158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8"/>
      <c r="C101" s="69"/>
      <c r="D101" s="69"/>
      <c r="E101" s="69"/>
      <c r="F101" s="69"/>
      <c r="G101" s="69"/>
      <c r="H101" s="69"/>
      <c r="I101" s="69"/>
      <c r="J101" s="69"/>
      <c r="K101" s="69"/>
      <c r="L101" s="6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70"/>
      <c r="C105" s="71"/>
      <c r="D105" s="71"/>
      <c r="E105" s="71"/>
      <c r="F105" s="71"/>
      <c r="G105" s="71"/>
      <c r="H105" s="71"/>
      <c r="I105" s="71"/>
      <c r="J105" s="71"/>
      <c r="K105" s="71"/>
      <c r="L105" s="6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4" t="s">
        <v>135</v>
      </c>
      <c r="D106" s="37"/>
      <c r="E106" s="37"/>
      <c r="F106" s="37"/>
      <c r="G106" s="37"/>
      <c r="H106" s="37"/>
      <c r="I106" s="37"/>
      <c r="J106" s="37"/>
      <c r="K106" s="37"/>
      <c r="L106" s="6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30" t="s">
        <v>13</v>
      </c>
      <c r="D108" s="37"/>
      <c r="E108" s="37"/>
      <c r="F108" s="37"/>
      <c r="G108" s="37"/>
      <c r="H108" s="37"/>
      <c r="I108" s="37"/>
      <c r="J108" s="37"/>
      <c r="K108" s="37"/>
      <c r="L108" s="6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30189" customHeight="1">
      <c r="A109" s="35"/>
      <c r="B109" s="36"/>
      <c r="C109" s="37"/>
      <c r="D109" s="37"/>
      <c r="E109" s="184" t="str">
        <f>E7</f>
        <v>NURCH</v>
      </c>
      <c r="F109" s="30"/>
      <c r="G109" s="30"/>
      <c r="H109" s="30"/>
      <c r="I109" s="37"/>
      <c r="J109" s="37"/>
      <c r="K109" s="37"/>
      <c r="L109" s="6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30" t="s">
        <v>116</v>
      </c>
      <c r="D110" s="37"/>
      <c r="E110" s="37"/>
      <c r="F110" s="37"/>
      <c r="G110" s="37"/>
      <c r="H110" s="37"/>
      <c r="I110" s="37"/>
      <c r="J110" s="37"/>
      <c r="K110" s="37"/>
      <c r="L110" s="6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30189" customHeight="1">
      <c r="A111" s="35"/>
      <c r="B111" s="36"/>
      <c r="C111" s="37"/>
      <c r="D111" s="37"/>
      <c r="E111" s="78" t="str">
        <f>E9</f>
        <v>02-f - Vzduchotechnika</v>
      </c>
      <c r="F111" s="37"/>
      <c r="G111" s="37"/>
      <c r="H111" s="37"/>
      <c r="I111" s="37"/>
      <c r="J111" s="37"/>
      <c r="K111" s="37"/>
      <c r="L111" s="6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30" t="s">
        <v>17</v>
      </c>
      <c r="D113" s="37"/>
      <c r="E113" s="37"/>
      <c r="F113" s="27" t="str">
        <f>F12</f>
        <v xml:space="preserve"> </v>
      </c>
      <c r="G113" s="37"/>
      <c r="H113" s="37"/>
      <c r="I113" s="30" t="s">
        <v>19</v>
      </c>
      <c r="J113" s="81" t="str">
        <f>IF(J12="","",J12)</f>
        <v>10. 2. 2023</v>
      </c>
      <c r="K113" s="37"/>
      <c r="L113" s="6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30566" customHeight="1">
      <c r="A115" s="35"/>
      <c r="B115" s="36"/>
      <c r="C115" s="30" t="s">
        <v>21</v>
      </c>
      <c r="D115" s="37"/>
      <c r="E115" s="37"/>
      <c r="F115" s="27" t="str">
        <f>E15</f>
        <v>NÁRODNÝ ÚSTAV REUMATICKÝCH CHORÔB</v>
      </c>
      <c r="G115" s="37"/>
      <c r="H115" s="37"/>
      <c r="I115" s="30" t="s">
        <v>28</v>
      </c>
      <c r="J115" s="31" t="str">
        <f>E21</f>
        <v xml:space="preserve"> </v>
      </c>
      <c r="K115" s="37"/>
      <c r="L115" s="6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30566" customHeight="1">
      <c r="A116" s="35"/>
      <c r="B116" s="36"/>
      <c r="C116" s="30" t="s">
        <v>25</v>
      </c>
      <c r="D116" s="37"/>
      <c r="E116" s="37"/>
      <c r="F116" s="27" t="str">
        <f>IF(E18="","",E18)</f>
        <v>TRILAUG s.r.o.</v>
      </c>
      <c r="G116" s="37"/>
      <c r="H116" s="37"/>
      <c r="I116" s="30" t="s">
        <v>30</v>
      </c>
      <c r="J116" s="31" t="str">
        <f>E24</f>
        <v xml:space="preserve"> </v>
      </c>
      <c r="K116" s="37"/>
      <c r="L116" s="6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200"/>
      <c r="B118" s="201"/>
      <c r="C118" s="202" t="s">
        <v>136</v>
      </c>
      <c r="D118" s="203" t="s">
        <v>59</v>
      </c>
      <c r="E118" s="203" t="s">
        <v>55</v>
      </c>
      <c r="F118" s="203" t="s">
        <v>56</v>
      </c>
      <c r="G118" s="203" t="s">
        <v>137</v>
      </c>
      <c r="H118" s="203" t="s">
        <v>138</v>
      </c>
      <c r="I118" s="203" t="s">
        <v>139</v>
      </c>
      <c r="J118" s="204" t="s">
        <v>120</v>
      </c>
      <c r="K118" s="205" t="s">
        <v>140</v>
      </c>
      <c r="L118" s="206"/>
      <c r="M118" s="102" t="s">
        <v>1</v>
      </c>
      <c r="N118" s="103" t="s">
        <v>38</v>
      </c>
      <c r="O118" s="103" t="s">
        <v>141</v>
      </c>
      <c r="P118" s="103" t="s">
        <v>142</v>
      </c>
      <c r="Q118" s="103" t="s">
        <v>143</v>
      </c>
      <c r="R118" s="103" t="s">
        <v>144</v>
      </c>
      <c r="S118" s="103" t="s">
        <v>145</v>
      </c>
      <c r="T118" s="104" t="s">
        <v>146</v>
      </c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</row>
    <row r="119" s="2" customFormat="1" ht="22.8" customHeight="1">
      <c r="A119" s="35"/>
      <c r="B119" s="36"/>
      <c r="C119" s="109" t="s">
        <v>121</v>
      </c>
      <c r="D119" s="37"/>
      <c r="E119" s="37"/>
      <c r="F119" s="37"/>
      <c r="G119" s="37"/>
      <c r="H119" s="37"/>
      <c r="I119" s="37"/>
      <c r="J119" s="207">
        <f>BK119</f>
        <v>9263.2700000000004</v>
      </c>
      <c r="K119" s="37"/>
      <c r="L119" s="38"/>
      <c r="M119" s="105"/>
      <c r="N119" s="208"/>
      <c r="O119" s="106"/>
      <c r="P119" s="209">
        <f>P120+P141+P158</f>
        <v>0</v>
      </c>
      <c r="Q119" s="106"/>
      <c r="R119" s="209">
        <f>R120+R141+R158</f>
        <v>0</v>
      </c>
      <c r="S119" s="106"/>
      <c r="T119" s="210">
        <f>T120+T141+T158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73</v>
      </c>
      <c r="AU119" s="18" t="s">
        <v>122</v>
      </c>
      <c r="BK119" s="211">
        <f>BK120+BK141+BK158</f>
        <v>9263.2700000000004</v>
      </c>
    </row>
    <row r="120" s="12" customFormat="1" ht="25.92" customHeight="1">
      <c r="A120" s="12"/>
      <c r="B120" s="212"/>
      <c r="C120" s="213"/>
      <c r="D120" s="214" t="s">
        <v>73</v>
      </c>
      <c r="E120" s="215" t="s">
        <v>1220</v>
      </c>
      <c r="F120" s="215" t="s">
        <v>1221</v>
      </c>
      <c r="G120" s="213"/>
      <c r="H120" s="213"/>
      <c r="I120" s="213"/>
      <c r="J120" s="216">
        <f>BK120</f>
        <v>5388.5200000000004</v>
      </c>
      <c r="K120" s="213"/>
      <c r="L120" s="217"/>
      <c r="M120" s="218"/>
      <c r="N120" s="219"/>
      <c r="O120" s="219"/>
      <c r="P120" s="220">
        <f>SUM(P121:P140)</f>
        <v>0</v>
      </c>
      <c r="Q120" s="219"/>
      <c r="R120" s="220">
        <f>SUM(R121:R140)</f>
        <v>0</v>
      </c>
      <c r="S120" s="219"/>
      <c r="T120" s="221">
        <f>SUM(T121:T140)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2" t="s">
        <v>82</v>
      </c>
      <c r="AT120" s="223" t="s">
        <v>73</v>
      </c>
      <c r="AU120" s="223" t="s">
        <v>74</v>
      </c>
      <c r="AY120" s="222" t="s">
        <v>149</v>
      </c>
      <c r="BK120" s="224">
        <f>SUM(BK121:BK140)</f>
        <v>5388.5200000000004</v>
      </c>
    </row>
    <row r="121" s="2" customFormat="1" ht="16.30189" customHeight="1">
      <c r="A121" s="35"/>
      <c r="B121" s="36"/>
      <c r="C121" s="227" t="s">
        <v>74</v>
      </c>
      <c r="D121" s="227" t="s">
        <v>152</v>
      </c>
      <c r="E121" s="228" t="s">
        <v>1222</v>
      </c>
      <c r="F121" s="229" t="s">
        <v>1223</v>
      </c>
      <c r="G121" s="230" t="s">
        <v>187</v>
      </c>
      <c r="H121" s="231">
        <v>1</v>
      </c>
      <c r="I121" s="232">
        <v>3726</v>
      </c>
      <c r="J121" s="232">
        <f>ROUND(I121*H121,2)</f>
        <v>3726</v>
      </c>
      <c r="K121" s="233"/>
      <c r="L121" s="38"/>
      <c r="M121" s="234" t="s">
        <v>1</v>
      </c>
      <c r="N121" s="235" t="s">
        <v>40</v>
      </c>
      <c r="O121" s="236">
        <v>0</v>
      </c>
      <c r="P121" s="236">
        <f>O121*H121</f>
        <v>0</v>
      </c>
      <c r="Q121" s="236">
        <v>0</v>
      </c>
      <c r="R121" s="236">
        <f>Q121*H121</f>
        <v>0</v>
      </c>
      <c r="S121" s="236">
        <v>0</v>
      </c>
      <c r="T121" s="23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38" t="s">
        <v>156</v>
      </c>
      <c r="AT121" s="238" t="s">
        <v>152</v>
      </c>
      <c r="AU121" s="238" t="s">
        <v>82</v>
      </c>
      <c r="AY121" s="18" t="s">
        <v>149</v>
      </c>
      <c r="BE121" s="239">
        <f>IF(N121="základná",J121,0)</f>
        <v>0</v>
      </c>
      <c r="BF121" s="239">
        <f>IF(N121="znížená",J121,0)</f>
        <v>3726</v>
      </c>
      <c r="BG121" s="239">
        <f>IF(N121="zákl. prenesená",J121,0)</f>
        <v>0</v>
      </c>
      <c r="BH121" s="239">
        <f>IF(N121="zníž. prenesená",J121,0)</f>
        <v>0</v>
      </c>
      <c r="BI121" s="239">
        <f>IF(N121="nulová",J121,0)</f>
        <v>0</v>
      </c>
      <c r="BJ121" s="18" t="s">
        <v>157</v>
      </c>
      <c r="BK121" s="239">
        <f>ROUND(I121*H121,2)</f>
        <v>3726</v>
      </c>
      <c r="BL121" s="18" t="s">
        <v>156</v>
      </c>
      <c r="BM121" s="238" t="s">
        <v>157</v>
      </c>
    </row>
    <row r="122" s="2" customFormat="1" ht="16.30189" customHeight="1">
      <c r="A122" s="35"/>
      <c r="B122" s="36"/>
      <c r="C122" s="227" t="s">
        <v>74</v>
      </c>
      <c r="D122" s="227" t="s">
        <v>152</v>
      </c>
      <c r="E122" s="228" t="s">
        <v>1224</v>
      </c>
      <c r="F122" s="229" t="s">
        <v>1225</v>
      </c>
      <c r="G122" s="230" t="s">
        <v>294</v>
      </c>
      <c r="H122" s="231">
        <v>1</v>
      </c>
      <c r="I122" s="232">
        <v>189</v>
      </c>
      <c r="J122" s="232">
        <f>ROUND(I122*H122,2)</f>
        <v>189</v>
      </c>
      <c r="K122" s="233"/>
      <c r="L122" s="38"/>
      <c r="M122" s="234" t="s">
        <v>1</v>
      </c>
      <c r="N122" s="235" t="s">
        <v>40</v>
      </c>
      <c r="O122" s="236">
        <v>0</v>
      </c>
      <c r="P122" s="236">
        <f>O122*H122</f>
        <v>0</v>
      </c>
      <c r="Q122" s="236">
        <v>0</v>
      </c>
      <c r="R122" s="236">
        <f>Q122*H122</f>
        <v>0</v>
      </c>
      <c r="S122" s="236">
        <v>0</v>
      </c>
      <c r="T122" s="23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38" t="s">
        <v>156</v>
      </c>
      <c r="AT122" s="238" t="s">
        <v>152</v>
      </c>
      <c r="AU122" s="238" t="s">
        <v>82</v>
      </c>
      <c r="AY122" s="18" t="s">
        <v>149</v>
      </c>
      <c r="BE122" s="239">
        <f>IF(N122="základná",J122,0)</f>
        <v>0</v>
      </c>
      <c r="BF122" s="239">
        <f>IF(N122="znížená",J122,0)</f>
        <v>189</v>
      </c>
      <c r="BG122" s="239">
        <f>IF(N122="zákl. prenesená",J122,0)</f>
        <v>0</v>
      </c>
      <c r="BH122" s="239">
        <f>IF(N122="zníž. prenesená",J122,0)</f>
        <v>0</v>
      </c>
      <c r="BI122" s="239">
        <f>IF(N122="nulová",J122,0)</f>
        <v>0</v>
      </c>
      <c r="BJ122" s="18" t="s">
        <v>157</v>
      </c>
      <c r="BK122" s="239">
        <f>ROUND(I122*H122,2)</f>
        <v>189</v>
      </c>
      <c r="BL122" s="18" t="s">
        <v>156</v>
      </c>
      <c r="BM122" s="238" t="s">
        <v>156</v>
      </c>
    </row>
    <row r="123" s="2" customFormat="1" ht="21.0566" customHeight="1">
      <c r="A123" s="35"/>
      <c r="B123" s="36"/>
      <c r="C123" s="227" t="s">
        <v>74</v>
      </c>
      <c r="D123" s="227" t="s">
        <v>152</v>
      </c>
      <c r="E123" s="228" t="s">
        <v>1226</v>
      </c>
      <c r="F123" s="229" t="s">
        <v>1227</v>
      </c>
      <c r="G123" s="230" t="s">
        <v>187</v>
      </c>
      <c r="H123" s="231">
        <v>2</v>
      </c>
      <c r="I123" s="232">
        <v>81</v>
      </c>
      <c r="J123" s="232">
        <f>ROUND(I123*H123,2)</f>
        <v>162</v>
      </c>
      <c r="K123" s="233"/>
      <c r="L123" s="38"/>
      <c r="M123" s="234" t="s">
        <v>1</v>
      </c>
      <c r="N123" s="235" t="s">
        <v>40</v>
      </c>
      <c r="O123" s="236">
        <v>0</v>
      </c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8" t="s">
        <v>156</v>
      </c>
      <c r="AT123" s="238" t="s">
        <v>152</v>
      </c>
      <c r="AU123" s="238" t="s">
        <v>82</v>
      </c>
      <c r="AY123" s="18" t="s">
        <v>149</v>
      </c>
      <c r="BE123" s="239">
        <f>IF(N123="základná",J123,0)</f>
        <v>0</v>
      </c>
      <c r="BF123" s="239">
        <f>IF(N123="znížená",J123,0)</f>
        <v>162</v>
      </c>
      <c r="BG123" s="239">
        <f>IF(N123="zákl. prenesená",J123,0)</f>
        <v>0</v>
      </c>
      <c r="BH123" s="239">
        <f>IF(N123="zníž. prenesená",J123,0)</f>
        <v>0</v>
      </c>
      <c r="BI123" s="239">
        <f>IF(N123="nulová",J123,0)</f>
        <v>0</v>
      </c>
      <c r="BJ123" s="18" t="s">
        <v>157</v>
      </c>
      <c r="BK123" s="239">
        <f>ROUND(I123*H123,2)</f>
        <v>162</v>
      </c>
      <c r="BL123" s="18" t="s">
        <v>156</v>
      </c>
      <c r="BM123" s="238" t="s">
        <v>168</v>
      </c>
    </row>
    <row r="124" s="2" customFormat="1" ht="16.30189" customHeight="1">
      <c r="A124" s="35"/>
      <c r="B124" s="36"/>
      <c r="C124" s="227" t="s">
        <v>74</v>
      </c>
      <c r="D124" s="227" t="s">
        <v>152</v>
      </c>
      <c r="E124" s="228" t="s">
        <v>1228</v>
      </c>
      <c r="F124" s="229" t="s">
        <v>1229</v>
      </c>
      <c r="G124" s="230" t="s">
        <v>187</v>
      </c>
      <c r="H124" s="231">
        <v>3</v>
      </c>
      <c r="I124" s="232">
        <v>49.140000000000001</v>
      </c>
      <c r="J124" s="232">
        <f>ROUND(I124*H124,2)</f>
        <v>147.41999999999999</v>
      </c>
      <c r="K124" s="233"/>
      <c r="L124" s="38"/>
      <c r="M124" s="234" t="s">
        <v>1</v>
      </c>
      <c r="N124" s="235" t="s">
        <v>40</v>
      </c>
      <c r="O124" s="236">
        <v>0</v>
      </c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156</v>
      </c>
      <c r="AT124" s="238" t="s">
        <v>152</v>
      </c>
      <c r="AU124" s="238" t="s">
        <v>82</v>
      </c>
      <c r="AY124" s="18" t="s">
        <v>149</v>
      </c>
      <c r="BE124" s="239">
        <f>IF(N124="základná",J124,0)</f>
        <v>0</v>
      </c>
      <c r="BF124" s="239">
        <f>IF(N124="znížená",J124,0)</f>
        <v>147.41999999999999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8" t="s">
        <v>157</v>
      </c>
      <c r="BK124" s="239">
        <f>ROUND(I124*H124,2)</f>
        <v>147.41999999999999</v>
      </c>
      <c r="BL124" s="18" t="s">
        <v>156</v>
      </c>
      <c r="BM124" s="238" t="s">
        <v>174</v>
      </c>
    </row>
    <row r="125" s="2" customFormat="1" ht="16.30189" customHeight="1">
      <c r="A125" s="35"/>
      <c r="B125" s="36"/>
      <c r="C125" s="227" t="s">
        <v>74</v>
      </c>
      <c r="D125" s="227" t="s">
        <v>152</v>
      </c>
      <c r="E125" s="228" t="s">
        <v>1230</v>
      </c>
      <c r="F125" s="229" t="s">
        <v>1231</v>
      </c>
      <c r="G125" s="230" t="s">
        <v>187</v>
      </c>
      <c r="H125" s="231">
        <v>1</v>
      </c>
      <c r="I125" s="232">
        <v>93.959999999999994</v>
      </c>
      <c r="J125" s="232">
        <f>ROUND(I125*H125,2)</f>
        <v>93.959999999999994</v>
      </c>
      <c r="K125" s="233"/>
      <c r="L125" s="38"/>
      <c r="M125" s="234" t="s">
        <v>1</v>
      </c>
      <c r="N125" s="235" t="s">
        <v>40</v>
      </c>
      <c r="O125" s="236">
        <v>0</v>
      </c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156</v>
      </c>
      <c r="AT125" s="238" t="s">
        <v>152</v>
      </c>
      <c r="AU125" s="238" t="s">
        <v>82</v>
      </c>
      <c r="AY125" s="18" t="s">
        <v>149</v>
      </c>
      <c r="BE125" s="239">
        <f>IF(N125="základná",J125,0)</f>
        <v>0</v>
      </c>
      <c r="BF125" s="239">
        <f>IF(N125="znížená",J125,0)</f>
        <v>93.959999999999994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8" t="s">
        <v>157</v>
      </c>
      <c r="BK125" s="239">
        <f>ROUND(I125*H125,2)</f>
        <v>93.959999999999994</v>
      </c>
      <c r="BL125" s="18" t="s">
        <v>156</v>
      </c>
      <c r="BM125" s="238" t="s">
        <v>178</v>
      </c>
    </row>
    <row r="126" s="2" customFormat="1" ht="16.30189" customHeight="1">
      <c r="A126" s="35"/>
      <c r="B126" s="36"/>
      <c r="C126" s="227" t="s">
        <v>74</v>
      </c>
      <c r="D126" s="227" t="s">
        <v>152</v>
      </c>
      <c r="E126" s="228" t="s">
        <v>1232</v>
      </c>
      <c r="F126" s="229" t="s">
        <v>1233</v>
      </c>
      <c r="G126" s="230" t="s">
        <v>187</v>
      </c>
      <c r="H126" s="231">
        <v>2</v>
      </c>
      <c r="I126" s="232">
        <v>7.3399999999999999</v>
      </c>
      <c r="J126" s="232">
        <f>ROUND(I126*H126,2)</f>
        <v>14.68</v>
      </c>
      <c r="K126" s="233"/>
      <c r="L126" s="38"/>
      <c r="M126" s="234" t="s">
        <v>1</v>
      </c>
      <c r="N126" s="235" t="s">
        <v>40</v>
      </c>
      <c r="O126" s="236">
        <v>0</v>
      </c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156</v>
      </c>
      <c r="AT126" s="238" t="s">
        <v>152</v>
      </c>
      <c r="AU126" s="238" t="s">
        <v>82</v>
      </c>
      <c r="AY126" s="18" t="s">
        <v>149</v>
      </c>
      <c r="BE126" s="239">
        <f>IF(N126="základná",J126,0)</f>
        <v>0</v>
      </c>
      <c r="BF126" s="239">
        <f>IF(N126="znížená",J126,0)</f>
        <v>14.68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8" t="s">
        <v>157</v>
      </c>
      <c r="BK126" s="239">
        <f>ROUND(I126*H126,2)</f>
        <v>14.68</v>
      </c>
      <c r="BL126" s="18" t="s">
        <v>156</v>
      </c>
      <c r="BM126" s="238" t="s">
        <v>182</v>
      </c>
    </row>
    <row r="127" s="2" customFormat="1" ht="16.30189" customHeight="1">
      <c r="A127" s="35"/>
      <c r="B127" s="36"/>
      <c r="C127" s="227" t="s">
        <v>74</v>
      </c>
      <c r="D127" s="227" t="s">
        <v>152</v>
      </c>
      <c r="E127" s="228" t="s">
        <v>1234</v>
      </c>
      <c r="F127" s="229" t="s">
        <v>1235</v>
      </c>
      <c r="G127" s="230" t="s">
        <v>187</v>
      </c>
      <c r="H127" s="231">
        <v>3</v>
      </c>
      <c r="I127" s="232">
        <v>5.4000000000000004</v>
      </c>
      <c r="J127" s="232">
        <f>ROUND(I127*H127,2)</f>
        <v>16.199999999999999</v>
      </c>
      <c r="K127" s="233"/>
      <c r="L127" s="38"/>
      <c r="M127" s="234" t="s">
        <v>1</v>
      </c>
      <c r="N127" s="235" t="s">
        <v>40</v>
      </c>
      <c r="O127" s="236">
        <v>0</v>
      </c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156</v>
      </c>
      <c r="AT127" s="238" t="s">
        <v>152</v>
      </c>
      <c r="AU127" s="238" t="s">
        <v>82</v>
      </c>
      <c r="AY127" s="18" t="s">
        <v>149</v>
      </c>
      <c r="BE127" s="239">
        <f>IF(N127="základná",J127,0)</f>
        <v>0</v>
      </c>
      <c r="BF127" s="239">
        <f>IF(N127="znížená",J127,0)</f>
        <v>16.199999999999999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8" t="s">
        <v>157</v>
      </c>
      <c r="BK127" s="239">
        <f>ROUND(I127*H127,2)</f>
        <v>16.199999999999999</v>
      </c>
      <c r="BL127" s="18" t="s">
        <v>156</v>
      </c>
      <c r="BM127" s="238" t="s">
        <v>188</v>
      </c>
    </row>
    <row r="128" s="2" customFormat="1" ht="16.30189" customHeight="1">
      <c r="A128" s="35"/>
      <c r="B128" s="36"/>
      <c r="C128" s="227" t="s">
        <v>74</v>
      </c>
      <c r="D128" s="227" t="s">
        <v>152</v>
      </c>
      <c r="E128" s="228" t="s">
        <v>1236</v>
      </c>
      <c r="F128" s="229" t="s">
        <v>1237</v>
      </c>
      <c r="G128" s="230" t="s">
        <v>187</v>
      </c>
      <c r="H128" s="231">
        <v>3</v>
      </c>
      <c r="I128" s="232">
        <v>7.3399999999999999</v>
      </c>
      <c r="J128" s="232">
        <f>ROUND(I128*H128,2)</f>
        <v>22.02</v>
      </c>
      <c r="K128" s="233"/>
      <c r="L128" s="38"/>
      <c r="M128" s="234" t="s">
        <v>1</v>
      </c>
      <c r="N128" s="235" t="s">
        <v>40</v>
      </c>
      <c r="O128" s="236">
        <v>0</v>
      </c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156</v>
      </c>
      <c r="AT128" s="238" t="s">
        <v>152</v>
      </c>
      <c r="AU128" s="238" t="s">
        <v>82</v>
      </c>
      <c r="AY128" s="18" t="s">
        <v>149</v>
      </c>
      <c r="BE128" s="239">
        <f>IF(N128="základná",J128,0)</f>
        <v>0</v>
      </c>
      <c r="BF128" s="239">
        <f>IF(N128="znížená",J128,0)</f>
        <v>22.02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8" t="s">
        <v>157</v>
      </c>
      <c r="BK128" s="239">
        <f>ROUND(I128*H128,2)</f>
        <v>22.02</v>
      </c>
      <c r="BL128" s="18" t="s">
        <v>156</v>
      </c>
      <c r="BM128" s="238" t="s">
        <v>191</v>
      </c>
    </row>
    <row r="129" s="2" customFormat="1" ht="16.30189" customHeight="1">
      <c r="A129" s="35"/>
      <c r="B129" s="36"/>
      <c r="C129" s="227" t="s">
        <v>74</v>
      </c>
      <c r="D129" s="227" t="s">
        <v>152</v>
      </c>
      <c r="E129" s="228" t="s">
        <v>1238</v>
      </c>
      <c r="F129" s="229" t="s">
        <v>1239</v>
      </c>
      <c r="G129" s="230" t="s">
        <v>187</v>
      </c>
      <c r="H129" s="231">
        <v>1</v>
      </c>
      <c r="I129" s="232">
        <v>5.4000000000000004</v>
      </c>
      <c r="J129" s="232">
        <f>ROUND(I129*H129,2)</f>
        <v>5.4000000000000004</v>
      </c>
      <c r="K129" s="233"/>
      <c r="L129" s="38"/>
      <c r="M129" s="234" t="s">
        <v>1</v>
      </c>
      <c r="N129" s="235" t="s">
        <v>40</v>
      </c>
      <c r="O129" s="236">
        <v>0</v>
      </c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156</v>
      </c>
      <c r="AT129" s="238" t="s">
        <v>152</v>
      </c>
      <c r="AU129" s="238" t="s">
        <v>82</v>
      </c>
      <c r="AY129" s="18" t="s">
        <v>149</v>
      </c>
      <c r="BE129" s="239">
        <f>IF(N129="základná",J129,0)</f>
        <v>0</v>
      </c>
      <c r="BF129" s="239">
        <f>IF(N129="znížená",J129,0)</f>
        <v>5.4000000000000004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8" t="s">
        <v>157</v>
      </c>
      <c r="BK129" s="239">
        <f>ROUND(I129*H129,2)</f>
        <v>5.4000000000000004</v>
      </c>
      <c r="BL129" s="18" t="s">
        <v>156</v>
      </c>
      <c r="BM129" s="238" t="s">
        <v>195</v>
      </c>
    </row>
    <row r="130" s="2" customFormat="1" ht="16.30189" customHeight="1">
      <c r="A130" s="35"/>
      <c r="B130" s="36"/>
      <c r="C130" s="227" t="s">
        <v>74</v>
      </c>
      <c r="D130" s="227" t="s">
        <v>152</v>
      </c>
      <c r="E130" s="228" t="s">
        <v>1240</v>
      </c>
      <c r="F130" s="229" t="s">
        <v>1241</v>
      </c>
      <c r="G130" s="230" t="s">
        <v>1242</v>
      </c>
      <c r="H130" s="231">
        <v>2</v>
      </c>
      <c r="I130" s="232">
        <v>2.7000000000000002</v>
      </c>
      <c r="J130" s="232">
        <f>ROUND(I130*H130,2)</f>
        <v>5.4000000000000004</v>
      </c>
      <c r="K130" s="233"/>
      <c r="L130" s="38"/>
      <c r="M130" s="234" t="s">
        <v>1</v>
      </c>
      <c r="N130" s="235" t="s">
        <v>40</v>
      </c>
      <c r="O130" s="236">
        <v>0</v>
      </c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156</v>
      </c>
      <c r="AT130" s="238" t="s">
        <v>152</v>
      </c>
      <c r="AU130" s="238" t="s">
        <v>82</v>
      </c>
      <c r="AY130" s="18" t="s">
        <v>149</v>
      </c>
      <c r="BE130" s="239">
        <f>IF(N130="základná",J130,0)</f>
        <v>0</v>
      </c>
      <c r="BF130" s="239">
        <f>IF(N130="znížená",J130,0)</f>
        <v>5.4000000000000004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8" t="s">
        <v>157</v>
      </c>
      <c r="BK130" s="239">
        <f>ROUND(I130*H130,2)</f>
        <v>5.4000000000000004</v>
      </c>
      <c r="BL130" s="18" t="s">
        <v>156</v>
      </c>
      <c r="BM130" s="238" t="s">
        <v>7</v>
      </c>
    </row>
    <row r="131" s="2" customFormat="1" ht="16.30189" customHeight="1">
      <c r="A131" s="35"/>
      <c r="B131" s="36"/>
      <c r="C131" s="227" t="s">
        <v>74</v>
      </c>
      <c r="D131" s="227" t="s">
        <v>152</v>
      </c>
      <c r="E131" s="228" t="s">
        <v>1243</v>
      </c>
      <c r="F131" s="229" t="s">
        <v>1244</v>
      </c>
      <c r="G131" s="230" t="s">
        <v>1242</v>
      </c>
      <c r="H131" s="231">
        <v>5</v>
      </c>
      <c r="I131" s="232">
        <v>4.0999999999999996</v>
      </c>
      <c r="J131" s="232">
        <f>ROUND(I131*H131,2)</f>
        <v>20.5</v>
      </c>
      <c r="K131" s="233"/>
      <c r="L131" s="38"/>
      <c r="M131" s="234" t="s">
        <v>1</v>
      </c>
      <c r="N131" s="235" t="s">
        <v>40</v>
      </c>
      <c r="O131" s="236">
        <v>0</v>
      </c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156</v>
      </c>
      <c r="AT131" s="238" t="s">
        <v>152</v>
      </c>
      <c r="AU131" s="238" t="s">
        <v>82</v>
      </c>
      <c r="AY131" s="18" t="s">
        <v>149</v>
      </c>
      <c r="BE131" s="239">
        <f>IF(N131="základná",J131,0)</f>
        <v>0</v>
      </c>
      <c r="BF131" s="239">
        <f>IF(N131="znížená",J131,0)</f>
        <v>20.5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8" t="s">
        <v>157</v>
      </c>
      <c r="BK131" s="239">
        <f>ROUND(I131*H131,2)</f>
        <v>20.5</v>
      </c>
      <c r="BL131" s="18" t="s">
        <v>156</v>
      </c>
      <c r="BM131" s="238" t="s">
        <v>203</v>
      </c>
    </row>
    <row r="132" s="2" customFormat="1" ht="16.30189" customHeight="1">
      <c r="A132" s="35"/>
      <c r="B132" s="36"/>
      <c r="C132" s="227" t="s">
        <v>74</v>
      </c>
      <c r="D132" s="227" t="s">
        <v>152</v>
      </c>
      <c r="E132" s="228" t="s">
        <v>1245</v>
      </c>
      <c r="F132" s="229" t="s">
        <v>1246</v>
      </c>
      <c r="G132" s="230" t="s">
        <v>1242</v>
      </c>
      <c r="H132" s="231">
        <v>4</v>
      </c>
      <c r="I132" s="232">
        <v>3.02</v>
      </c>
      <c r="J132" s="232">
        <f>ROUND(I132*H132,2)</f>
        <v>12.08</v>
      </c>
      <c r="K132" s="233"/>
      <c r="L132" s="38"/>
      <c r="M132" s="234" t="s">
        <v>1</v>
      </c>
      <c r="N132" s="235" t="s">
        <v>40</v>
      </c>
      <c r="O132" s="236">
        <v>0</v>
      </c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156</v>
      </c>
      <c r="AT132" s="238" t="s">
        <v>152</v>
      </c>
      <c r="AU132" s="238" t="s">
        <v>82</v>
      </c>
      <c r="AY132" s="18" t="s">
        <v>149</v>
      </c>
      <c r="BE132" s="239">
        <f>IF(N132="základná",J132,0)</f>
        <v>0</v>
      </c>
      <c r="BF132" s="239">
        <f>IF(N132="znížená",J132,0)</f>
        <v>12.08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8" t="s">
        <v>157</v>
      </c>
      <c r="BK132" s="239">
        <f>ROUND(I132*H132,2)</f>
        <v>12.08</v>
      </c>
      <c r="BL132" s="18" t="s">
        <v>156</v>
      </c>
      <c r="BM132" s="238" t="s">
        <v>209</v>
      </c>
    </row>
    <row r="133" s="2" customFormat="1" ht="16.30189" customHeight="1">
      <c r="A133" s="35"/>
      <c r="B133" s="36"/>
      <c r="C133" s="227" t="s">
        <v>74</v>
      </c>
      <c r="D133" s="227" t="s">
        <v>152</v>
      </c>
      <c r="E133" s="228" t="s">
        <v>1247</v>
      </c>
      <c r="F133" s="229" t="s">
        <v>1248</v>
      </c>
      <c r="G133" s="230" t="s">
        <v>1242</v>
      </c>
      <c r="H133" s="231">
        <v>3</v>
      </c>
      <c r="I133" s="232">
        <v>16.199999999999999</v>
      </c>
      <c r="J133" s="232">
        <f>ROUND(I133*H133,2)</f>
        <v>48.600000000000001</v>
      </c>
      <c r="K133" s="233"/>
      <c r="L133" s="38"/>
      <c r="M133" s="234" t="s">
        <v>1</v>
      </c>
      <c r="N133" s="235" t="s">
        <v>40</v>
      </c>
      <c r="O133" s="236">
        <v>0</v>
      </c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156</v>
      </c>
      <c r="AT133" s="238" t="s">
        <v>152</v>
      </c>
      <c r="AU133" s="238" t="s">
        <v>82</v>
      </c>
      <c r="AY133" s="18" t="s">
        <v>149</v>
      </c>
      <c r="BE133" s="239">
        <f>IF(N133="základná",J133,0)</f>
        <v>0</v>
      </c>
      <c r="BF133" s="239">
        <f>IF(N133="znížená",J133,0)</f>
        <v>48.600000000000001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8" t="s">
        <v>157</v>
      </c>
      <c r="BK133" s="239">
        <f>ROUND(I133*H133,2)</f>
        <v>48.600000000000001</v>
      </c>
      <c r="BL133" s="18" t="s">
        <v>156</v>
      </c>
      <c r="BM133" s="238" t="s">
        <v>214</v>
      </c>
    </row>
    <row r="134" s="2" customFormat="1" ht="16.30189" customHeight="1">
      <c r="A134" s="35"/>
      <c r="B134" s="36"/>
      <c r="C134" s="227" t="s">
        <v>74</v>
      </c>
      <c r="D134" s="227" t="s">
        <v>152</v>
      </c>
      <c r="E134" s="228" t="s">
        <v>1249</v>
      </c>
      <c r="F134" s="229" t="s">
        <v>1250</v>
      </c>
      <c r="G134" s="230" t="s">
        <v>1242</v>
      </c>
      <c r="H134" s="231">
        <v>28</v>
      </c>
      <c r="I134" s="232">
        <v>11.34</v>
      </c>
      <c r="J134" s="232">
        <f>ROUND(I134*H134,2)</f>
        <v>317.51999999999998</v>
      </c>
      <c r="K134" s="233"/>
      <c r="L134" s="38"/>
      <c r="M134" s="234" t="s">
        <v>1</v>
      </c>
      <c r="N134" s="235" t="s">
        <v>40</v>
      </c>
      <c r="O134" s="236">
        <v>0</v>
      </c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156</v>
      </c>
      <c r="AT134" s="238" t="s">
        <v>152</v>
      </c>
      <c r="AU134" s="238" t="s">
        <v>82</v>
      </c>
      <c r="AY134" s="18" t="s">
        <v>149</v>
      </c>
      <c r="BE134" s="239">
        <f>IF(N134="základná",J134,0)</f>
        <v>0</v>
      </c>
      <c r="BF134" s="239">
        <f>IF(N134="znížená",J134,0)</f>
        <v>317.51999999999998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8" t="s">
        <v>157</v>
      </c>
      <c r="BK134" s="239">
        <f>ROUND(I134*H134,2)</f>
        <v>317.51999999999998</v>
      </c>
      <c r="BL134" s="18" t="s">
        <v>156</v>
      </c>
      <c r="BM134" s="238" t="s">
        <v>219</v>
      </c>
    </row>
    <row r="135" s="2" customFormat="1" ht="16.30189" customHeight="1">
      <c r="A135" s="35"/>
      <c r="B135" s="36"/>
      <c r="C135" s="227" t="s">
        <v>74</v>
      </c>
      <c r="D135" s="227" t="s">
        <v>152</v>
      </c>
      <c r="E135" s="228" t="s">
        <v>1251</v>
      </c>
      <c r="F135" s="229" t="s">
        <v>1252</v>
      </c>
      <c r="G135" s="230" t="s">
        <v>1242</v>
      </c>
      <c r="H135" s="231">
        <v>13</v>
      </c>
      <c r="I135" s="232">
        <v>8.8599999999999994</v>
      </c>
      <c r="J135" s="232">
        <f>ROUND(I135*H135,2)</f>
        <v>115.18000000000001</v>
      </c>
      <c r="K135" s="233"/>
      <c r="L135" s="38"/>
      <c r="M135" s="234" t="s">
        <v>1</v>
      </c>
      <c r="N135" s="235" t="s">
        <v>40</v>
      </c>
      <c r="O135" s="236">
        <v>0</v>
      </c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156</v>
      </c>
      <c r="AT135" s="238" t="s">
        <v>152</v>
      </c>
      <c r="AU135" s="238" t="s">
        <v>82</v>
      </c>
      <c r="AY135" s="18" t="s">
        <v>149</v>
      </c>
      <c r="BE135" s="239">
        <f>IF(N135="základná",J135,0)</f>
        <v>0</v>
      </c>
      <c r="BF135" s="239">
        <f>IF(N135="znížená",J135,0)</f>
        <v>115.18000000000001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8" t="s">
        <v>157</v>
      </c>
      <c r="BK135" s="239">
        <f>ROUND(I135*H135,2)</f>
        <v>115.18000000000001</v>
      </c>
      <c r="BL135" s="18" t="s">
        <v>156</v>
      </c>
      <c r="BM135" s="238" t="s">
        <v>224</v>
      </c>
    </row>
    <row r="136" s="2" customFormat="1" ht="16.30189" customHeight="1">
      <c r="A136" s="35"/>
      <c r="B136" s="36"/>
      <c r="C136" s="227" t="s">
        <v>74</v>
      </c>
      <c r="D136" s="227" t="s">
        <v>152</v>
      </c>
      <c r="E136" s="228" t="s">
        <v>1253</v>
      </c>
      <c r="F136" s="229" t="s">
        <v>1254</v>
      </c>
      <c r="G136" s="230" t="s">
        <v>1242</v>
      </c>
      <c r="H136" s="231">
        <v>6</v>
      </c>
      <c r="I136" s="232">
        <v>5.5099999999999998</v>
      </c>
      <c r="J136" s="232">
        <f>ROUND(I136*H136,2)</f>
        <v>33.060000000000002</v>
      </c>
      <c r="K136" s="233"/>
      <c r="L136" s="38"/>
      <c r="M136" s="234" t="s">
        <v>1</v>
      </c>
      <c r="N136" s="235" t="s">
        <v>40</v>
      </c>
      <c r="O136" s="236">
        <v>0</v>
      </c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156</v>
      </c>
      <c r="AT136" s="238" t="s">
        <v>152</v>
      </c>
      <c r="AU136" s="238" t="s">
        <v>82</v>
      </c>
      <c r="AY136" s="18" t="s">
        <v>149</v>
      </c>
      <c r="BE136" s="239">
        <f>IF(N136="základná",J136,0)</f>
        <v>0</v>
      </c>
      <c r="BF136" s="239">
        <f>IF(N136="znížená",J136,0)</f>
        <v>33.060000000000002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8" t="s">
        <v>157</v>
      </c>
      <c r="BK136" s="239">
        <f>ROUND(I136*H136,2)</f>
        <v>33.060000000000002</v>
      </c>
      <c r="BL136" s="18" t="s">
        <v>156</v>
      </c>
      <c r="BM136" s="238" t="s">
        <v>228</v>
      </c>
    </row>
    <row r="137" s="2" customFormat="1" ht="16.30189" customHeight="1">
      <c r="A137" s="35"/>
      <c r="B137" s="36"/>
      <c r="C137" s="227" t="s">
        <v>74</v>
      </c>
      <c r="D137" s="227" t="s">
        <v>152</v>
      </c>
      <c r="E137" s="228" t="s">
        <v>1255</v>
      </c>
      <c r="F137" s="229" t="s">
        <v>1256</v>
      </c>
      <c r="G137" s="230" t="s">
        <v>1242</v>
      </c>
      <c r="H137" s="231">
        <v>1</v>
      </c>
      <c r="I137" s="232">
        <v>70.739999999999995</v>
      </c>
      <c r="J137" s="232">
        <f>ROUND(I137*H137,2)</f>
        <v>70.739999999999995</v>
      </c>
      <c r="K137" s="233"/>
      <c r="L137" s="38"/>
      <c r="M137" s="234" t="s">
        <v>1</v>
      </c>
      <c r="N137" s="235" t="s">
        <v>40</v>
      </c>
      <c r="O137" s="236">
        <v>0</v>
      </c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156</v>
      </c>
      <c r="AT137" s="238" t="s">
        <v>152</v>
      </c>
      <c r="AU137" s="238" t="s">
        <v>82</v>
      </c>
      <c r="AY137" s="18" t="s">
        <v>149</v>
      </c>
      <c r="BE137" s="239">
        <f>IF(N137="základná",J137,0)</f>
        <v>0</v>
      </c>
      <c r="BF137" s="239">
        <f>IF(N137="znížená",J137,0)</f>
        <v>70.739999999999995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8" t="s">
        <v>157</v>
      </c>
      <c r="BK137" s="239">
        <f>ROUND(I137*H137,2)</f>
        <v>70.739999999999995</v>
      </c>
      <c r="BL137" s="18" t="s">
        <v>156</v>
      </c>
      <c r="BM137" s="238" t="s">
        <v>234</v>
      </c>
    </row>
    <row r="138" s="2" customFormat="1" ht="16.30189" customHeight="1">
      <c r="A138" s="35"/>
      <c r="B138" s="36"/>
      <c r="C138" s="227" t="s">
        <v>74</v>
      </c>
      <c r="D138" s="227" t="s">
        <v>152</v>
      </c>
      <c r="E138" s="228" t="s">
        <v>1257</v>
      </c>
      <c r="F138" s="229" t="s">
        <v>1258</v>
      </c>
      <c r="G138" s="230" t="s">
        <v>1242</v>
      </c>
      <c r="H138" s="231">
        <v>3</v>
      </c>
      <c r="I138" s="232">
        <v>25.920000000000002</v>
      </c>
      <c r="J138" s="232">
        <f>ROUND(I138*H138,2)</f>
        <v>77.760000000000005</v>
      </c>
      <c r="K138" s="233"/>
      <c r="L138" s="38"/>
      <c r="M138" s="234" t="s">
        <v>1</v>
      </c>
      <c r="N138" s="235" t="s">
        <v>40</v>
      </c>
      <c r="O138" s="236">
        <v>0</v>
      </c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156</v>
      </c>
      <c r="AT138" s="238" t="s">
        <v>152</v>
      </c>
      <c r="AU138" s="238" t="s">
        <v>82</v>
      </c>
      <c r="AY138" s="18" t="s">
        <v>149</v>
      </c>
      <c r="BE138" s="239">
        <f>IF(N138="základná",J138,0)</f>
        <v>0</v>
      </c>
      <c r="BF138" s="239">
        <f>IF(N138="znížená",J138,0)</f>
        <v>77.760000000000005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8" t="s">
        <v>157</v>
      </c>
      <c r="BK138" s="239">
        <f>ROUND(I138*H138,2)</f>
        <v>77.760000000000005</v>
      </c>
      <c r="BL138" s="18" t="s">
        <v>156</v>
      </c>
      <c r="BM138" s="238" t="s">
        <v>238</v>
      </c>
    </row>
    <row r="139" s="2" customFormat="1" ht="16.30189" customHeight="1">
      <c r="A139" s="35"/>
      <c r="B139" s="36"/>
      <c r="C139" s="227" t="s">
        <v>74</v>
      </c>
      <c r="D139" s="227" t="s">
        <v>152</v>
      </c>
      <c r="E139" s="228" t="s">
        <v>1259</v>
      </c>
      <c r="F139" s="229" t="s">
        <v>1260</v>
      </c>
      <c r="G139" s="230" t="s">
        <v>155</v>
      </c>
      <c r="H139" s="231">
        <v>10</v>
      </c>
      <c r="I139" s="232">
        <v>11.66</v>
      </c>
      <c r="J139" s="232">
        <f>ROUND(I139*H139,2)</f>
        <v>116.59999999999999</v>
      </c>
      <c r="K139" s="233"/>
      <c r="L139" s="38"/>
      <c r="M139" s="234" t="s">
        <v>1</v>
      </c>
      <c r="N139" s="235" t="s">
        <v>40</v>
      </c>
      <c r="O139" s="236">
        <v>0</v>
      </c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156</v>
      </c>
      <c r="AT139" s="238" t="s">
        <v>152</v>
      </c>
      <c r="AU139" s="238" t="s">
        <v>82</v>
      </c>
      <c r="AY139" s="18" t="s">
        <v>149</v>
      </c>
      <c r="BE139" s="239">
        <f>IF(N139="základná",J139,0)</f>
        <v>0</v>
      </c>
      <c r="BF139" s="239">
        <f>IF(N139="znížená",J139,0)</f>
        <v>116.59999999999999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8" t="s">
        <v>157</v>
      </c>
      <c r="BK139" s="239">
        <f>ROUND(I139*H139,2)</f>
        <v>116.59999999999999</v>
      </c>
      <c r="BL139" s="18" t="s">
        <v>156</v>
      </c>
      <c r="BM139" s="238" t="s">
        <v>243</v>
      </c>
    </row>
    <row r="140" s="2" customFormat="1" ht="16.30189" customHeight="1">
      <c r="A140" s="35"/>
      <c r="B140" s="36"/>
      <c r="C140" s="227" t="s">
        <v>74</v>
      </c>
      <c r="D140" s="227" t="s">
        <v>152</v>
      </c>
      <c r="E140" s="228" t="s">
        <v>1261</v>
      </c>
      <c r="F140" s="229" t="s">
        <v>1262</v>
      </c>
      <c r="G140" s="230" t="s">
        <v>294</v>
      </c>
      <c r="H140" s="231">
        <v>1</v>
      </c>
      <c r="I140" s="232">
        <v>194.40000000000001</v>
      </c>
      <c r="J140" s="232">
        <f>ROUND(I140*H140,2)</f>
        <v>194.40000000000001</v>
      </c>
      <c r="K140" s="233"/>
      <c r="L140" s="38"/>
      <c r="M140" s="234" t="s">
        <v>1</v>
      </c>
      <c r="N140" s="235" t="s">
        <v>40</v>
      </c>
      <c r="O140" s="236">
        <v>0</v>
      </c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156</v>
      </c>
      <c r="AT140" s="238" t="s">
        <v>152</v>
      </c>
      <c r="AU140" s="238" t="s">
        <v>82</v>
      </c>
      <c r="AY140" s="18" t="s">
        <v>149</v>
      </c>
      <c r="BE140" s="239">
        <f>IF(N140="základná",J140,0)</f>
        <v>0</v>
      </c>
      <c r="BF140" s="239">
        <f>IF(N140="znížená",J140,0)</f>
        <v>194.40000000000001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8" t="s">
        <v>157</v>
      </c>
      <c r="BK140" s="239">
        <f>ROUND(I140*H140,2)</f>
        <v>194.40000000000001</v>
      </c>
      <c r="BL140" s="18" t="s">
        <v>156</v>
      </c>
      <c r="BM140" s="238" t="s">
        <v>247</v>
      </c>
    </row>
    <row r="141" s="12" customFormat="1" ht="25.92" customHeight="1">
      <c r="A141" s="12"/>
      <c r="B141" s="212"/>
      <c r="C141" s="213"/>
      <c r="D141" s="214" t="s">
        <v>73</v>
      </c>
      <c r="E141" s="215" t="s">
        <v>1263</v>
      </c>
      <c r="F141" s="215" t="s">
        <v>1264</v>
      </c>
      <c r="G141" s="213"/>
      <c r="H141" s="213"/>
      <c r="I141" s="213"/>
      <c r="J141" s="216">
        <f>BK141</f>
        <v>3874.75</v>
      </c>
      <c r="K141" s="213"/>
      <c r="L141" s="217"/>
      <c r="M141" s="218"/>
      <c r="N141" s="219"/>
      <c r="O141" s="219"/>
      <c r="P141" s="220">
        <f>SUM(P142:P157)</f>
        <v>0</v>
      </c>
      <c r="Q141" s="219"/>
      <c r="R141" s="220">
        <f>SUM(R142:R157)</f>
        <v>0</v>
      </c>
      <c r="S141" s="219"/>
      <c r="T141" s="221">
        <f>SUM(T142:T157)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2" t="s">
        <v>82</v>
      </c>
      <c r="AT141" s="223" t="s">
        <v>73</v>
      </c>
      <c r="AU141" s="223" t="s">
        <v>74</v>
      </c>
      <c r="AY141" s="222" t="s">
        <v>149</v>
      </c>
      <c r="BK141" s="224">
        <f>SUM(BK142:BK157)</f>
        <v>3874.75</v>
      </c>
    </row>
    <row r="142" s="2" customFormat="1" ht="23.4566" customHeight="1">
      <c r="A142" s="35"/>
      <c r="B142" s="36"/>
      <c r="C142" s="227" t="s">
        <v>74</v>
      </c>
      <c r="D142" s="227" t="s">
        <v>152</v>
      </c>
      <c r="E142" s="228" t="s">
        <v>1265</v>
      </c>
      <c r="F142" s="229" t="s">
        <v>1266</v>
      </c>
      <c r="G142" s="230" t="s">
        <v>187</v>
      </c>
      <c r="H142" s="231">
        <v>2</v>
      </c>
      <c r="I142" s="232">
        <v>129.59999999999999</v>
      </c>
      <c r="J142" s="232">
        <f>ROUND(I142*H142,2)</f>
        <v>259.19999999999999</v>
      </c>
      <c r="K142" s="233"/>
      <c r="L142" s="38"/>
      <c r="M142" s="234" t="s">
        <v>1</v>
      </c>
      <c r="N142" s="235" t="s">
        <v>40</v>
      </c>
      <c r="O142" s="236">
        <v>0</v>
      </c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156</v>
      </c>
      <c r="AT142" s="238" t="s">
        <v>152</v>
      </c>
      <c r="AU142" s="238" t="s">
        <v>82</v>
      </c>
      <c r="AY142" s="18" t="s">
        <v>149</v>
      </c>
      <c r="BE142" s="239">
        <f>IF(N142="základná",J142,0)</f>
        <v>0</v>
      </c>
      <c r="BF142" s="239">
        <f>IF(N142="znížená",J142,0)</f>
        <v>259.19999999999999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8" t="s">
        <v>157</v>
      </c>
      <c r="BK142" s="239">
        <f>ROUND(I142*H142,2)</f>
        <v>259.19999999999999</v>
      </c>
      <c r="BL142" s="18" t="s">
        <v>156</v>
      </c>
      <c r="BM142" s="238" t="s">
        <v>252</v>
      </c>
    </row>
    <row r="143" s="2" customFormat="1" ht="16.30189" customHeight="1">
      <c r="A143" s="35"/>
      <c r="B143" s="36"/>
      <c r="C143" s="227" t="s">
        <v>74</v>
      </c>
      <c r="D143" s="227" t="s">
        <v>152</v>
      </c>
      <c r="E143" s="228" t="s">
        <v>1267</v>
      </c>
      <c r="F143" s="229" t="s">
        <v>1268</v>
      </c>
      <c r="G143" s="230" t="s">
        <v>187</v>
      </c>
      <c r="H143" s="231">
        <v>3</v>
      </c>
      <c r="I143" s="232">
        <v>86.400000000000006</v>
      </c>
      <c r="J143" s="232">
        <f>ROUND(I143*H143,2)</f>
        <v>259.19999999999999</v>
      </c>
      <c r="K143" s="233"/>
      <c r="L143" s="38"/>
      <c r="M143" s="234" t="s">
        <v>1</v>
      </c>
      <c r="N143" s="235" t="s">
        <v>40</v>
      </c>
      <c r="O143" s="236">
        <v>0</v>
      </c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156</v>
      </c>
      <c r="AT143" s="238" t="s">
        <v>152</v>
      </c>
      <c r="AU143" s="238" t="s">
        <v>82</v>
      </c>
      <c r="AY143" s="18" t="s">
        <v>149</v>
      </c>
      <c r="BE143" s="239">
        <f>IF(N143="základná",J143,0)</f>
        <v>0</v>
      </c>
      <c r="BF143" s="239">
        <f>IF(N143="znížená",J143,0)</f>
        <v>259.19999999999999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8" t="s">
        <v>157</v>
      </c>
      <c r="BK143" s="239">
        <f>ROUND(I143*H143,2)</f>
        <v>259.19999999999999</v>
      </c>
      <c r="BL143" s="18" t="s">
        <v>156</v>
      </c>
      <c r="BM143" s="238" t="s">
        <v>256</v>
      </c>
    </row>
    <row r="144" s="2" customFormat="1" ht="16.30189" customHeight="1">
      <c r="A144" s="35"/>
      <c r="B144" s="36"/>
      <c r="C144" s="227" t="s">
        <v>74</v>
      </c>
      <c r="D144" s="227" t="s">
        <v>152</v>
      </c>
      <c r="E144" s="228" t="s">
        <v>1269</v>
      </c>
      <c r="F144" s="229" t="s">
        <v>1237</v>
      </c>
      <c r="G144" s="230" t="s">
        <v>187</v>
      </c>
      <c r="H144" s="231">
        <v>4</v>
      </c>
      <c r="I144" s="232">
        <v>5.9400000000000004</v>
      </c>
      <c r="J144" s="232">
        <f>ROUND(I144*H144,2)</f>
        <v>23.760000000000002</v>
      </c>
      <c r="K144" s="233"/>
      <c r="L144" s="38"/>
      <c r="M144" s="234" t="s">
        <v>1</v>
      </c>
      <c r="N144" s="235" t="s">
        <v>40</v>
      </c>
      <c r="O144" s="236">
        <v>0</v>
      </c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156</v>
      </c>
      <c r="AT144" s="238" t="s">
        <v>152</v>
      </c>
      <c r="AU144" s="238" t="s">
        <v>82</v>
      </c>
      <c r="AY144" s="18" t="s">
        <v>149</v>
      </c>
      <c r="BE144" s="239">
        <f>IF(N144="základná",J144,0)</f>
        <v>0</v>
      </c>
      <c r="BF144" s="239">
        <f>IF(N144="znížená",J144,0)</f>
        <v>23.760000000000002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8" t="s">
        <v>157</v>
      </c>
      <c r="BK144" s="239">
        <f>ROUND(I144*H144,2)</f>
        <v>23.760000000000002</v>
      </c>
      <c r="BL144" s="18" t="s">
        <v>156</v>
      </c>
      <c r="BM144" s="238" t="s">
        <v>262</v>
      </c>
    </row>
    <row r="145" s="2" customFormat="1" ht="16.30189" customHeight="1">
      <c r="A145" s="35"/>
      <c r="B145" s="36"/>
      <c r="C145" s="227" t="s">
        <v>74</v>
      </c>
      <c r="D145" s="227" t="s">
        <v>152</v>
      </c>
      <c r="E145" s="228" t="s">
        <v>1270</v>
      </c>
      <c r="F145" s="229" t="s">
        <v>1239</v>
      </c>
      <c r="G145" s="230" t="s">
        <v>187</v>
      </c>
      <c r="H145" s="231">
        <v>2</v>
      </c>
      <c r="I145" s="232">
        <v>4.0999999999999996</v>
      </c>
      <c r="J145" s="232">
        <f>ROUND(I145*H145,2)</f>
        <v>8.1999999999999993</v>
      </c>
      <c r="K145" s="233"/>
      <c r="L145" s="38"/>
      <c r="M145" s="234" t="s">
        <v>1</v>
      </c>
      <c r="N145" s="235" t="s">
        <v>40</v>
      </c>
      <c r="O145" s="236">
        <v>0</v>
      </c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156</v>
      </c>
      <c r="AT145" s="238" t="s">
        <v>152</v>
      </c>
      <c r="AU145" s="238" t="s">
        <v>82</v>
      </c>
      <c r="AY145" s="18" t="s">
        <v>149</v>
      </c>
      <c r="BE145" s="239">
        <f>IF(N145="základná",J145,0)</f>
        <v>0</v>
      </c>
      <c r="BF145" s="239">
        <f>IF(N145="znížená",J145,0)</f>
        <v>8.1999999999999993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8" t="s">
        <v>157</v>
      </c>
      <c r="BK145" s="239">
        <f>ROUND(I145*H145,2)</f>
        <v>8.1999999999999993</v>
      </c>
      <c r="BL145" s="18" t="s">
        <v>156</v>
      </c>
      <c r="BM145" s="238" t="s">
        <v>265</v>
      </c>
    </row>
    <row r="146" s="2" customFormat="1" ht="16.30189" customHeight="1">
      <c r="A146" s="35"/>
      <c r="B146" s="36"/>
      <c r="C146" s="227" t="s">
        <v>74</v>
      </c>
      <c r="D146" s="227" t="s">
        <v>152</v>
      </c>
      <c r="E146" s="228" t="s">
        <v>1271</v>
      </c>
      <c r="F146" s="229" t="s">
        <v>1241</v>
      </c>
      <c r="G146" s="230" t="s">
        <v>1242</v>
      </c>
      <c r="H146" s="231">
        <v>4</v>
      </c>
      <c r="I146" s="232">
        <v>4.0999999999999996</v>
      </c>
      <c r="J146" s="232">
        <f>ROUND(I146*H146,2)</f>
        <v>16.399999999999999</v>
      </c>
      <c r="K146" s="233"/>
      <c r="L146" s="38"/>
      <c r="M146" s="234" t="s">
        <v>1</v>
      </c>
      <c r="N146" s="235" t="s">
        <v>40</v>
      </c>
      <c r="O146" s="236">
        <v>0</v>
      </c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156</v>
      </c>
      <c r="AT146" s="238" t="s">
        <v>152</v>
      </c>
      <c r="AU146" s="238" t="s">
        <v>82</v>
      </c>
      <c r="AY146" s="18" t="s">
        <v>149</v>
      </c>
      <c r="BE146" s="239">
        <f>IF(N146="základná",J146,0)</f>
        <v>0</v>
      </c>
      <c r="BF146" s="239">
        <f>IF(N146="znížená",J146,0)</f>
        <v>16.399999999999999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8" t="s">
        <v>157</v>
      </c>
      <c r="BK146" s="239">
        <f>ROUND(I146*H146,2)</f>
        <v>16.399999999999999</v>
      </c>
      <c r="BL146" s="18" t="s">
        <v>156</v>
      </c>
      <c r="BM146" s="238" t="s">
        <v>270</v>
      </c>
    </row>
    <row r="147" s="2" customFormat="1" ht="16.30189" customHeight="1">
      <c r="A147" s="35"/>
      <c r="B147" s="36"/>
      <c r="C147" s="227" t="s">
        <v>74</v>
      </c>
      <c r="D147" s="227" t="s">
        <v>152</v>
      </c>
      <c r="E147" s="228" t="s">
        <v>1243</v>
      </c>
      <c r="F147" s="229" t="s">
        <v>1244</v>
      </c>
      <c r="G147" s="230" t="s">
        <v>1242</v>
      </c>
      <c r="H147" s="231">
        <v>4</v>
      </c>
      <c r="I147" s="232">
        <v>4.0999999999999996</v>
      </c>
      <c r="J147" s="232">
        <f>ROUND(I147*H147,2)</f>
        <v>16.399999999999999</v>
      </c>
      <c r="K147" s="233"/>
      <c r="L147" s="38"/>
      <c r="M147" s="234" t="s">
        <v>1</v>
      </c>
      <c r="N147" s="235" t="s">
        <v>40</v>
      </c>
      <c r="O147" s="236">
        <v>0</v>
      </c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156</v>
      </c>
      <c r="AT147" s="238" t="s">
        <v>152</v>
      </c>
      <c r="AU147" s="238" t="s">
        <v>82</v>
      </c>
      <c r="AY147" s="18" t="s">
        <v>149</v>
      </c>
      <c r="BE147" s="239">
        <f>IF(N147="základná",J147,0)</f>
        <v>0</v>
      </c>
      <c r="BF147" s="239">
        <f>IF(N147="znížená",J147,0)</f>
        <v>16.399999999999999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8" t="s">
        <v>157</v>
      </c>
      <c r="BK147" s="239">
        <f>ROUND(I147*H147,2)</f>
        <v>16.399999999999999</v>
      </c>
      <c r="BL147" s="18" t="s">
        <v>156</v>
      </c>
      <c r="BM147" s="238" t="s">
        <v>273</v>
      </c>
    </row>
    <row r="148" s="2" customFormat="1" ht="16.30189" customHeight="1">
      <c r="A148" s="35"/>
      <c r="B148" s="36"/>
      <c r="C148" s="227" t="s">
        <v>74</v>
      </c>
      <c r="D148" s="227" t="s">
        <v>152</v>
      </c>
      <c r="E148" s="228" t="s">
        <v>1245</v>
      </c>
      <c r="F148" s="229" t="s">
        <v>1246</v>
      </c>
      <c r="G148" s="230" t="s">
        <v>1242</v>
      </c>
      <c r="H148" s="231">
        <v>2</v>
      </c>
      <c r="I148" s="232">
        <v>3.02</v>
      </c>
      <c r="J148" s="232">
        <f>ROUND(I148*H148,2)</f>
        <v>6.04</v>
      </c>
      <c r="K148" s="233"/>
      <c r="L148" s="38"/>
      <c r="M148" s="234" t="s">
        <v>1</v>
      </c>
      <c r="N148" s="235" t="s">
        <v>40</v>
      </c>
      <c r="O148" s="236">
        <v>0</v>
      </c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156</v>
      </c>
      <c r="AT148" s="238" t="s">
        <v>152</v>
      </c>
      <c r="AU148" s="238" t="s">
        <v>82</v>
      </c>
      <c r="AY148" s="18" t="s">
        <v>149</v>
      </c>
      <c r="BE148" s="239">
        <f>IF(N148="základná",J148,0)</f>
        <v>0</v>
      </c>
      <c r="BF148" s="239">
        <f>IF(N148="znížená",J148,0)</f>
        <v>6.04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8" t="s">
        <v>157</v>
      </c>
      <c r="BK148" s="239">
        <f>ROUND(I148*H148,2)</f>
        <v>6.04</v>
      </c>
      <c r="BL148" s="18" t="s">
        <v>156</v>
      </c>
      <c r="BM148" s="238" t="s">
        <v>278</v>
      </c>
    </row>
    <row r="149" s="2" customFormat="1" ht="16.30189" customHeight="1">
      <c r="A149" s="35"/>
      <c r="B149" s="36"/>
      <c r="C149" s="227" t="s">
        <v>74</v>
      </c>
      <c r="D149" s="227" t="s">
        <v>152</v>
      </c>
      <c r="E149" s="228" t="s">
        <v>1272</v>
      </c>
      <c r="F149" s="229" t="s">
        <v>1273</v>
      </c>
      <c r="G149" s="230" t="s">
        <v>1242</v>
      </c>
      <c r="H149" s="231">
        <v>5</v>
      </c>
      <c r="I149" s="232">
        <v>2.9199999999999999</v>
      </c>
      <c r="J149" s="232">
        <f>ROUND(I149*H149,2)</f>
        <v>14.6</v>
      </c>
      <c r="K149" s="233"/>
      <c r="L149" s="38"/>
      <c r="M149" s="234" t="s">
        <v>1</v>
      </c>
      <c r="N149" s="235" t="s">
        <v>40</v>
      </c>
      <c r="O149" s="236">
        <v>0</v>
      </c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156</v>
      </c>
      <c r="AT149" s="238" t="s">
        <v>152</v>
      </c>
      <c r="AU149" s="238" t="s">
        <v>82</v>
      </c>
      <c r="AY149" s="18" t="s">
        <v>149</v>
      </c>
      <c r="BE149" s="239">
        <f>IF(N149="základná",J149,0)</f>
        <v>0</v>
      </c>
      <c r="BF149" s="239">
        <f>IF(N149="znížená",J149,0)</f>
        <v>14.6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8" t="s">
        <v>157</v>
      </c>
      <c r="BK149" s="239">
        <f>ROUND(I149*H149,2)</f>
        <v>14.6</v>
      </c>
      <c r="BL149" s="18" t="s">
        <v>156</v>
      </c>
      <c r="BM149" s="238" t="s">
        <v>281</v>
      </c>
    </row>
    <row r="150" s="2" customFormat="1" ht="16.30189" customHeight="1">
      <c r="A150" s="35"/>
      <c r="B150" s="36"/>
      <c r="C150" s="227" t="s">
        <v>74</v>
      </c>
      <c r="D150" s="227" t="s">
        <v>152</v>
      </c>
      <c r="E150" s="228" t="s">
        <v>1274</v>
      </c>
      <c r="F150" s="229" t="s">
        <v>1248</v>
      </c>
      <c r="G150" s="230" t="s">
        <v>1242</v>
      </c>
      <c r="H150" s="231">
        <v>7</v>
      </c>
      <c r="I150" s="232">
        <v>9.5</v>
      </c>
      <c r="J150" s="232">
        <f>ROUND(I150*H150,2)</f>
        <v>66.5</v>
      </c>
      <c r="K150" s="233"/>
      <c r="L150" s="38"/>
      <c r="M150" s="234" t="s">
        <v>1</v>
      </c>
      <c r="N150" s="235" t="s">
        <v>40</v>
      </c>
      <c r="O150" s="236">
        <v>0</v>
      </c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156</v>
      </c>
      <c r="AT150" s="238" t="s">
        <v>152</v>
      </c>
      <c r="AU150" s="238" t="s">
        <v>82</v>
      </c>
      <c r="AY150" s="18" t="s">
        <v>149</v>
      </c>
      <c r="BE150" s="239">
        <f>IF(N150="základná",J150,0)</f>
        <v>0</v>
      </c>
      <c r="BF150" s="239">
        <f>IF(N150="znížená",J150,0)</f>
        <v>66.5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8" t="s">
        <v>157</v>
      </c>
      <c r="BK150" s="239">
        <f>ROUND(I150*H150,2)</f>
        <v>66.5</v>
      </c>
      <c r="BL150" s="18" t="s">
        <v>156</v>
      </c>
      <c r="BM150" s="238" t="s">
        <v>287</v>
      </c>
    </row>
    <row r="151" s="2" customFormat="1" ht="16.30189" customHeight="1">
      <c r="A151" s="35"/>
      <c r="B151" s="36"/>
      <c r="C151" s="227" t="s">
        <v>74</v>
      </c>
      <c r="D151" s="227" t="s">
        <v>152</v>
      </c>
      <c r="E151" s="228" t="s">
        <v>1275</v>
      </c>
      <c r="F151" s="229" t="s">
        <v>1276</v>
      </c>
      <c r="G151" s="230" t="s">
        <v>1242</v>
      </c>
      <c r="H151" s="231">
        <v>20</v>
      </c>
      <c r="I151" s="232">
        <v>7.8799999999999999</v>
      </c>
      <c r="J151" s="232">
        <f>ROUND(I151*H151,2)</f>
        <v>157.59999999999999</v>
      </c>
      <c r="K151" s="233"/>
      <c r="L151" s="38"/>
      <c r="M151" s="234" t="s">
        <v>1</v>
      </c>
      <c r="N151" s="235" t="s">
        <v>40</v>
      </c>
      <c r="O151" s="236">
        <v>0</v>
      </c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156</v>
      </c>
      <c r="AT151" s="238" t="s">
        <v>152</v>
      </c>
      <c r="AU151" s="238" t="s">
        <v>82</v>
      </c>
      <c r="AY151" s="18" t="s">
        <v>149</v>
      </c>
      <c r="BE151" s="239">
        <f>IF(N151="základná",J151,0)</f>
        <v>0</v>
      </c>
      <c r="BF151" s="239">
        <f>IF(N151="znížená",J151,0)</f>
        <v>157.59999999999999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8" t="s">
        <v>157</v>
      </c>
      <c r="BK151" s="239">
        <f>ROUND(I151*H151,2)</f>
        <v>157.59999999999999</v>
      </c>
      <c r="BL151" s="18" t="s">
        <v>156</v>
      </c>
      <c r="BM151" s="238" t="s">
        <v>295</v>
      </c>
    </row>
    <row r="152" s="2" customFormat="1" ht="16.30189" customHeight="1">
      <c r="A152" s="35"/>
      <c r="B152" s="36"/>
      <c r="C152" s="227" t="s">
        <v>74</v>
      </c>
      <c r="D152" s="227" t="s">
        <v>152</v>
      </c>
      <c r="E152" s="228" t="s">
        <v>1277</v>
      </c>
      <c r="F152" s="229" t="s">
        <v>1278</v>
      </c>
      <c r="G152" s="230" t="s">
        <v>1242</v>
      </c>
      <c r="H152" s="231">
        <v>4</v>
      </c>
      <c r="I152" s="232">
        <v>6.7999999999999998</v>
      </c>
      <c r="J152" s="232">
        <f>ROUND(I152*H152,2)</f>
        <v>27.199999999999999</v>
      </c>
      <c r="K152" s="233"/>
      <c r="L152" s="38"/>
      <c r="M152" s="234" t="s">
        <v>1</v>
      </c>
      <c r="N152" s="235" t="s">
        <v>40</v>
      </c>
      <c r="O152" s="236">
        <v>0</v>
      </c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156</v>
      </c>
      <c r="AT152" s="238" t="s">
        <v>152</v>
      </c>
      <c r="AU152" s="238" t="s">
        <v>82</v>
      </c>
      <c r="AY152" s="18" t="s">
        <v>149</v>
      </c>
      <c r="BE152" s="239">
        <f>IF(N152="základná",J152,0)</f>
        <v>0</v>
      </c>
      <c r="BF152" s="239">
        <f>IF(N152="znížená",J152,0)</f>
        <v>27.199999999999999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8" t="s">
        <v>157</v>
      </c>
      <c r="BK152" s="239">
        <f>ROUND(I152*H152,2)</f>
        <v>27.199999999999999</v>
      </c>
      <c r="BL152" s="18" t="s">
        <v>156</v>
      </c>
      <c r="BM152" s="238" t="s">
        <v>301</v>
      </c>
    </row>
    <row r="153" s="2" customFormat="1" ht="16.30189" customHeight="1">
      <c r="A153" s="35"/>
      <c r="B153" s="36"/>
      <c r="C153" s="227" t="s">
        <v>74</v>
      </c>
      <c r="D153" s="227" t="s">
        <v>152</v>
      </c>
      <c r="E153" s="228" t="s">
        <v>1279</v>
      </c>
      <c r="F153" s="229" t="s">
        <v>1280</v>
      </c>
      <c r="G153" s="230" t="s">
        <v>1242</v>
      </c>
      <c r="H153" s="231">
        <v>15</v>
      </c>
      <c r="I153" s="232">
        <v>4.75</v>
      </c>
      <c r="J153" s="232">
        <f>ROUND(I153*H153,2)</f>
        <v>71.25</v>
      </c>
      <c r="K153" s="233"/>
      <c r="L153" s="38"/>
      <c r="M153" s="234" t="s">
        <v>1</v>
      </c>
      <c r="N153" s="235" t="s">
        <v>40</v>
      </c>
      <c r="O153" s="236">
        <v>0</v>
      </c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156</v>
      </c>
      <c r="AT153" s="238" t="s">
        <v>152</v>
      </c>
      <c r="AU153" s="238" t="s">
        <v>82</v>
      </c>
      <c r="AY153" s="18" t="s">
        <v>149</v>
      </c>
      <c r="BE153" s="239">
        <f>IF(N153="základná",J153,0)</f>
        <v>0</v>
      </c>
      <c r="BF153" s="239">
        <f>IF(N153="znížená",J153,0)</f>
        <v>71.25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8" t="s">
        <v>157</v>
      </c>
      <c r="BK153" s="239">
        <f>ROUND(I153*H153,2)</f>
        <v>71.25</v>
      </c>
      <c r="BL153" s="18" t="s">
        <v>156</v>
      </c>
      <c r="BM153" s="238" t="s">
        <v>306</v>
      </c>
    </row>
    <row r="154" s="2" customFormat="1" ht="16.30189" customHeight="1">
      <c r="A154" s="35"/>
      <c r="B154" s="36"/>
      <c r="C154" s="227" t="s">
        <v>74</v>
      </c>
      <c r="D154" s="227" t="s">
        <v>152</v>
      </c>
      <c r="E154" s="228" t="s">
        <v>1281</v>
      </c>
      <c r="F154" s="229" t="s">
        <v>1262</v>
      </c>
      <c r="G154" s="230" t="s">
        <v>294</v>
      </c>
      <c r="H154" s="231">
        <v>1</v>
      </c>
      <c r="I154" s="232">
        <v>32.399999999999999</v>
      </c>
      <c r="J154" s="232">
        <f>ROUND(I154*H154,2)</f>
        <v>32.399999999999999</v>
      </c>
      <c r="K154" s="233"/>
      <c r="L154" s="38"/>
      <c r="M154" s="234" t="s">
        <v>1</v>
      </c>
      <c r="N154" s="235" t="s">
        <v>40</v>
      </c>
      <c r="O154" s="236">
        <v>0</v>
      </c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156</v>
      </c>
      <c r="AT154" s="238" t="s">
        <v>152</v>
      </c>
      <c r="AU154" s="238" t="s">
        <v>82</v>
      </c>
      <c r="AY154" s="18" t="s">
        <v>149</v>
      </c>
      <c r="BE154" s="239">
        <f>IF(N154="základná",J154,0)</f>
        <v>0</v>
      </c>
      <c r="BF154" s="239">
        <f>IF(N154="znížená",J154,0)</f>
        <v>32.399999999999999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8" t="s">
        <v>157</v>
      </c>
      <c r="BK154" s="239">
        <f>ROUND(I154*H154,2)</f>
        <v>32.399999999999999</v>
      </c>
      <c r="BL154" s="18" t="s">
        <v>156</v>
      </c>
      <c r="BM154" s="238" t="s">
        <v>313</v>
      </c>
    </row>
    <row r="155" s="2" customFormat="1" ht="16.30189" customHeight="1">
      <c r="A155" s="35"/>
      <c r="B155" s="36"/>
      <c r="C155" s="227" t="s">
        <v>74</v>
      </c>
      <c r="D155" s="227" t="s">
        <v>152</v>
      </c>
      <c r="E155" s="228" t="s">
        <v>1282</v>
      </c>
      <c r="F155" s="229" t="s">
        <v>1283</v>
      </c>
      <c r="G155" s="230" t="s">
        <v>1</v>
      </c>
      <c r="H155" s="231">
        <v>1</v>
      </c>
      <c r="I155" s="232">
        <v>2160</v>
      </c>
      <c r="J155" s="232">
        <f>ROUND(I155*H155,2)</f>
        <v>2160</v>
      </c>
      <c r="K155" s="233"/>
      <c r="L155" s="38"/>
      <c r="M155" s="234" t="s">
        <v>1</v>
      </c>
      <c r="N155" s="235" t="s">
        <v>40</v>
      </c>
      <c r="O155" s="236">
        <v>0</v>
      </c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156</v>
      </c>
      <c r="AT155" s="238" t="s">
        <v>152</v>
      </c>
      <c r="AU155" s="238" t="s">
        <v>82</v>
      </c>
      <c r="AY155" s="18" t="s">
        <v>149</v>
      </c>
      <c r="BE155" s="239">
        <f>IF(N155="základná",J155,0)</f>
        <v>0</v>
      </c>
      <c r="BF155" s="239">
        <f>IF(N155="znížená",J155,0)</f>
        <v>2160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8" t="s">
        <v>157</v>
      </c>
      <c r="BK155" s="239">
        <f>ROUND(I155*H155,2)</f>
        <v>2160</v>
      </c>
      <c r="BL155" s="18" t="s">
        <v>156</v>
      </c>
      <c r="BM155" s="238" t="s">
        <v>316</v>
      </c>
    </row>
    <row r="156" s="2" customFormat="1" ht="21.0566" customHeight="1">
      <c r="A156" s="35"/>
      <c r="B156" s="36"/>
      <c r="C156" s="227" t="s">
        <v>74</v>
      </c>
      <c r="D156" s="227" t="s">
        <v>152</v>
      </c>
      <c r="E156" s="228" t="s">
        <v>1284</v>
      </c>
      <c r="F156" s="229" t="s">
        <v>1285</v>
      </c>
      <c r="G156" s="230" t="s">
        <v>1</v>
      </c>
      <c r="H156" s="231">
        <v>1</v>
      </c>
      <c r="I156" s="232">
        <v>432</v>
      </c>
      <c r="J156" s="232">
        <f>ROUND(I156*H156,2)</f>
        <v>432</v>
      </c>
      <c r="K156" s="233"/>
      <c r="L156" s="38"/>
      <c r="M156" s="234" t="s">
        <v>1</v>
      </c>
      <c r="N156" s="235" t="s">
        <v>40</v>
      </c>
      <c r="O156" s="236">
        <v>0</v>
      </c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156</v>
      </c>
      <c r="AT156" s="238" t="s">
        <v>152</v>
      </c>
      <c r="AU156" s="238" t="s">
        <v>82</v>
      </c>
      <c r="AY156" s="18" t="s">
        <v>149</v>
      </c>
      <c r="BE156" s="239">
        <f>IF(N156="základná",J156,0)</f>
        <v>0</v>
      </c>
      <c r="BF156" s="239">
        <f>IF(N156="znížená",J156,0)</f>
        <v>432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8" t="s">
        <v>157</v>
      </c>
      <c r="BK156" s="239">
        <f>ROUND(I156*H156,2)</f>
        <v>432</v>
      </c>
      <c r="BL156" s="18" t="s">
        <v>156</v>
      </c>
      <c r="BM156" s="238" t="s">
        <v>320</v>
      </c>
    </row>
    <row r="157" s="2" customFormat="1" ht="16.30189" customHeight="1">
      <c r="A157" s="35"/>
      <c r="B157" s="36"/>
      <c r="C157" s="227" t="s">
        <v>74</v>
      </c>
      <c r="D157" s="227" t="s">
        <v>152</v>
      </c>
      <c r="E157" s="228" t="s">
        <v>1286</v>
      </c>
      <c r="F157" s="229" t="s">
        <v>1287</v>
      </c>
      <c r="G157" s="230" t="s">
        <v>1</v>
      </c>
      <c r="H157" s="231">
        <v>1</v>
      </c>
      <c r="I157" s="232">
        <v>324</v>
      </c>
      <c r="J157" s="232">
        <f>ROUND(I157*H157,2)</f>
        <v>324</v>
      </c>
      <c r="K157" s="233"/>
      <c r="L157" s="38"/>
      <c r="M157" s="234" t="s">
        <v>1</v>
      </c>
      <c r="N157" s="235" t="s">
        <v>40</v>
      </c>
      <c r="O157" s="236">
        <v>0</v>
      </c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156</v>
      </c>
      <c r="AT157" s="238" t="s">
        <v>152</v>
      </c>
      <c r="AU157" s="238" t="s">
        <v>82</v>
      </c>
      <c r="AY157" s="18" t="s">
        <v>149</v>
      </c>
      <c r="BE157" s="239">
        <f>IF(N157="základná",J157,0)</f>
        <v>0</v>
      </c>
      <c r="BF157" s="239">
        <f>IF(N157="znížená",J157,0)</f>
        <v>324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8" t="s">
        <v>157</v>
      </c>
      <c r="BK157" s="239">
        <f>ROUND(I157*H157,2)</f>
        <v>324</v>
      </c>
      <c r="BL157" s="18" t="s">
        <v>156</v>
      </c>
      <c r="BM157" s="238" t="s">
        <v>323</v>
      </c>
    </row>
    <row r="158" s="12" customFormat="1" ht="25.92" customHeight="1">
      <c r="A158" s="12"/>
      <c r="B158" s="212"/>
      <c r="C158" s="213"/>
      <c r="D158" s="214" t="s">
        <v>73</v>
      </c>
      <c r="E158" s="215" t="s">
        <v>361</v>
      </c>
      <c r="F158" s="215" t="s">
        <v>362</v>
      </c>
      <c r="G158" s="213"/>
      <c r="H158" s="213"/>
      <c r="I158" s="213"/>
      <c r="J158" s="216">
        <f>BK158</f>
        <v>0</v>
      </c>
      <c r="K158" s="213"/>
      <c r="L158" s="217"/>
      <c r="M158" s="261"/>
      <c r="N158" s="262"/>
      <c r="O158" s="262"/>
      <c r="P158" s="263">
        <v>0</v>
      </c>
      <c r="Q158" s="262"/>
      <c r="R158" s="263">
        <v>0</v>
      </c>
      <c r="S158" s="262"/>
      <c r="T158" s="264"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2" t="s">
        <v>82</v>
      </c>
      <c r="AT158" s="223" t="s">
        <v>73</v>
      </c>
      <c r="AU158" s="223" t="s">
        <v>74</v>
      </c>
      <c r="AY158" s="222" t="s">
        <v>149</v>
      </c>
      <c r="BK158" s="224">
        <v>0</v>
      </c>
    </row>
    <row r="159" s="2" customFormat="1" ht="6.96" customHeight="1">
      <c r="A159" s="35"/>
      <c r="B159" s="68"/>
      <c r="C159" s="69"/>
      <c r="D159" s="69"/>
      <c r="E159" s="69"/>
      <c r="F159" s="69"/>
      <c r="G159" s="69"/>
      <c r="H159" s="69"/>
      <c r="I159" s="69"/>
      <c r="J159" s="69"/>
      <c r="K159" s="69"/>
      <c r="L159" s="38"/>
      <c r="M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</row>
  </sheetData>
  <sheetProtection sheet="1" autoFilter="0" formatColumns="0" formatRows="0" objects="1" scenarios="1" spinCount="100000" saltValue="3yvens5ZdaNXImEpeANynKVGzgHafXoNZ2U/j/Z6CiQ4Ob238ZqkdcpvNRgy6Ytp+c3Yj0TcYxFAzqPBr2+uCQ==" hashValue="tUi2DFkq0JwFShtZ1Qj9vPi3KBSlZPkcP9sYc059CGRlEE8eZQmg+vdpYR44BBKqvv/P9k/2HBNIKgMz/c8Ucw==" algorithmName="SHA-512" password="CC35"/>
  <autoFilter ref="C118:K15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hidden="1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1"/>
      <c r="AT3" s="18" t="s">
        <v>74</v>
      </c>
    </row>
    <row r="4" hidden="1" s="1" customFormat="1" ht="24.96" customHeight="1">
      <c r="B4" s="21"/>
      <c r="D4" s="144" t="s">
        <v>115</v>
      </c>
      <c r="L4" s="21"/>
      <c r="M4" s="145" t="s">
        <v>9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6" t="s">
        <v>13</v>
      </c>
      <c r="L6" s="21"/>
    </row>
    <row r="7" hidden="1" s="1" customFormat="1" ht="16.30189" customHeight="1">
      <c r="B7" s="21"/>
      <c r="E7" s="147" t="str">
        <f>'Rekapitulácia stavby'!K6</f>
        <v>NURCH</v>
      </c>
      <c r="F7" s="146"/>
      <c r="G7" s="146"/>
      <c r="H7" s="146"/>
      <c r="L7" s="21"/>
    </row>
    <row r="8" hidden="1" s="2" customFormat="1" ht="12" customHeight="1">
      <c r="A8" s="35"/>
      <c r="B8" s="38"/>
      <c r="C8" s="35"/>
      <c r="D8" s="146" t="s">
        <v>116</v>
      </c>
      <c r="E8" s="35"/>
      <c r="F8" s="35"/>
      <c r="G8" s="35"/>
      <c r="H8" s="35"/>
      <c r="I8" s="35"/>
      <c r="J8" s="35"/>
      <c r="K8" s="35"/>
      <c r="L8" s="6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30189" customHeight="1">
      <c r="A9" s="35"/>
      <c r="B9" s="38"/>
      <c r="C9" s="35"/>
      <c r="D9" s="35"/>
      <c r="E9" s="148" t="s">
        <v>1288</v>
      </c>
      <c r="F9" s="35"/>
      <c r="G9" s="35"/>
      <c r="H9" s="35"/>
      <c r="I9" s="35"/>
      <c r="J9" s="35"/>
      <c r="K9" s="35"/>
      <c r="L9" s="6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6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8"/>
      <c r="C11" s="35"/>
      <c r="D11" s="146" t="s">
        <v>15</v>
      </c>
      <c r="E11" s="35"/>
      <c r="F11" s="149" t="s">
        <v>1</v>
      </c>
      <c r="G11" s="35"/>
      <c r="H11" s="35"/>
      <c r="I11" s="146" t="s">
        <v>16</v>
      </c>
      <c r="J11" s="149" t="s">
        <v>1</v>
      </c>
      <c r="K11" s="35"/>
      <c r="L11" s="6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8"/>
      <c r="C12" s="35"/>
      <c r="D12" s="146" t="s">
        <v>17</v>
      </c>
      <c r="E12" s="35"/>
      <c r="F12" s="149" t="s">
        <v>18</v>
      </c>
      <c r="G12" s="35"/>
      <c r="H12" s="35"/>
      <c r="I12" s="146" t="s">
        <v>19</v>
      </c>
      <c r="J12" s="150" t="str">
        <f>'Rekapitulácia stavby'!AN8</f>
        <v>10. 2. 2023</v>
      </c>
      <c r="K12" s="35"/>
      <c r="L12" s="6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6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8"/>
      <c r="C14" s="35"/>
      <c r="D14" s="146" t="s">
        <v>21</v>
      </c>
      <c r="E14" s="35"/>
      <c r="F14" s="35"/>
      <c r="G14" s="35"/>
      <c r="H14" s="35"/>
      <c r="I14" s="146" t="s">
        <v>22</v>
      </c>
      <c r="J14" s="149" t="str">
        <f>IF('Rekapitulácia stavby'!AN10="","",'Rekapitulácia stavby'!AN10)</f>
        <v/>
      </c>
      <c r="K14" s="35"/>
      <c r="L14" s="6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8"/>
      <c r="C15" s="35"/>
      <c r="D15" s="35"/>
      <c r="E15" s="149" t="str">
        <f>IF('Rekapitulácia stavby'!E11="","",'Rekapitulácia stavby'!E11)</f>
        <v>NÁRODNÝ ÚSTAV REUMATICKÝCH CHORÔB</v>
      </c>
      <c r="F15" s="35"/>
      <c r="G15" s="35"/>
      <c r="H15" s="35"/>
      <c r="I15" s="146" t="s">
        <v>24</v>
      </c>
      <c r="J15" s="149" t="str">
        <f>IF('Rekapitulácia stavby'!AN11="","",'Rekapitulácia stavby'!AN11)</f>
        <v/>
      </c>
      <c r="K15" s="35"/>
      <c r="L15" s="6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6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8"/>
      <c r="C17" s="35"/>
      <c r="D17" s="146" t="s">
        <v>25</v>
      </c>
      <c r="E17" s="35"/>
      <c r="F17" s="35"/>
      <c r="G17" s="35"/>
      <c r="H17" s="35"/>
      <c r="I17" s="146" t="s">
        <v>22</v>
      </c>
      <c r="J17" s="149" t="str">
        <f>'Rekapitulácia stavby'!AN13</f>
        <v>31415644</v>
      </c>
      <c r="K17" s="35"/>
      <c r="L17" s="6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8"/>
      <c r="C18" s="35"/>
      <c r="D18" s="35"/>
      <c r="E18" s="149" t="str">
        <f>'Rekapitulácia stavby'!E14</f>
        <v>TRILAUG s.r.o.</v>
      </c>
      <c r="F18" s="149"/>
      <c r="G18" s="149"/>
      <c r="H18" s="149"/>
      <c r="I18" s="146" t="s">
        <v>24</v>
      </c>
      <c r="J18" s="149" t="str">
        <f>'Rekapitulácia stavby'!AN14</f>
        <v/>
      </c>
      <c r="K18" s="35"/>
      <c r="L18" s="6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6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8"/>
      <c r="C20" s="35"/>
      <c r="D20" s="146" t="s">
        <v>28</v>
      </c>
      <c r="E20" s="35"/>
      <c r="F20" s="35"/>
      <c r="G20" s="35"/>
      <c r="H20" s="35"/>
      <c r="I20" s="146" t="s">
        <v>22</v>
      </c>
      <c r="J20" s="149" t="str">
        <f>IF('Rekapitulácia stavby'!AN16="","",'Rekapitulácia stavby'!AN16)</f>
        <v/>
      </c>
      <c r="K20" s="35"/>
      <c r="L20" s="6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8"/>
      <c r="C21" s="35"/>
      <c r="D21" s="35"/>
      <c r="E21" s="149" t="str">
        <f>IF('Rekapitulácia stavby'!E17="","",'Rekapitulácia stavby'!E17)</f>
        <v xml:space="preserve"> </v>
      </c>
      <c r="F21" s="35"/>
      <c r="G21" s="35"/>
      <c r="H21" s="35"/>
      <c r="I21" s="146" t="s">
        <v>24</v>
      </c>
      <c r="J21" s="149" t="str">
        <f>IF('Rekapitulácia stavby'!AN17="","",'Rekapitulácia stavby'!AN17)</f>
        <v/>
      </c>
      <c r="K21" s="35"/>
      <c r="L21" s="6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6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8"/>
      <c r="C23" s="35"/>
      <c r="D23" s="146" t="s">
        <v>30</v>
      </c>
      <c r="E23" s="35"/>
      <c r="F23" s="35"/>
      <c r="G23" s="35"/>
      <c r="H23" s="35"/>
      <c r="I23" s="146" t="s">
        <v>22</v>
      </c>
      <c r="J23" s="149" t="str">
        <f>IF('Rekapitulácia stavby'!AN19="","",'Rekapitulácia stavby'!AN19)</f>
        <v/>
      </c>
      <c r="K23" s="35"/>
      <c r="L23" s="6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8"/>
      <c r="C24" s="35"/>
      <c r="D24" s="35"/>
      <c r="E24" s="149" t="str">
        <f>IF('Rekapitulácia stavby'!E20="","",'Rekapitulácia stavby'!E20)</f>
        <v xml:space="preserve"> </v>
      </c>
      <c r="F24" s="35"/>
      <c r="G24" s="35"/>
      <c r="H24" s="35"/>
      <c r="I24" s="146" t="s">
        <v>24</v>
      </c>
      <c r="J24" s="149" t="str">
        <f>IF('Rekapitulácia stavby'!AN20="","",'Rekapitulácia stavby'!AN20)</f>
        <v/>
      </c>
      <c r="K24" s="35"/>
      <c r="L24" s="6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6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8"/>
      <c r="C26" s="35"/>
      <c r="D26" s="146" t="s">
        <v>31</v>
      </c>
      <c r="E26" s="35"/>
      <c r="F26" s="35"/>
      <c r="G26" s="35"/>
      <c r="H26" s="35"/>
      <c r="I26" s="35"/>
      <c r="J26" s="35"/>
      <c r="K26" s="35"/>
      <c r="L26" s="6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30189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hidden="1" s="2" customFormat="1" ht="6.96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6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8"/>
      <c r="C29" s="35"/>
      <c r="D29" s="155"/>
      <c r="E29" s="155"/>
      <c r="F29" s="155"/>
      <c r="G29" s="155"/>
      <c r="H29" s="155"/>
      <c r="I29" s="155"/>
      <c r="J29" s="155"/>
      <c r="K29" s="155"/>
      <c r="L29" s="6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8"/>
      <c r="C30" s="35"/>
      <c r="D30" s="156" t="s">
        <v>34</v>
      </c>
      <c r="E30" s="35"/>
      <c r="F30" s="35"/>
      <c r="G30" s="35"/>
      <c r="H30" s="35"/>
      <c r="I30" s="35"/>
      <c r="J30" s="157">
        <f>ROUND(J122, 2)</f>
        <v>22784.150000000001</v>
      </c>
      <c r="K30" s="35"/>
      <c r="L30" s="6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8"/>
      <c r="C31" s="35"/>
      <c r="D31" s="155"/>
      <c r="E31" s="155"/>
      <c r="F31" s="155"/>
      <c r="G31" s="155"/>
      <c r="H31" s="155"/>
      <c r="I31" s="155"/>
      <c r="J31" s="155"/>
      <c r="K31" s="155"/>
      <c r="L31" s="6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8"/>
      <c r="C32" s="35"/>
      <c r="D32" s="35"/>
      <c r="E32" s="35"/>
      <c r="F32" s="158" t="s">
        <v>36</v>
      </c>
      <c r="G32" s="35"/>
      <c r="H32" s="35"/>
      <c r="I32" s="158" t="s">
        <v>35</v>
      </c>
      <c r="J32" s="158" t="s">
        <v>37</v>
      </c>
      <c r="K32" s="35"/>
      <c r="L32" s="6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8"/>
      <c r="C33" s="35"/>
      <c r="D33" s="159" t="s">
        <v>38</v>
      </c>
      <c r="E33" s="160" t="s">
        <v>39</v>
      </c>
      <c r="F33" s="161">
        <f>ROUND((SUM(BE122:BE150)),  2)</f>
        <v>0</v>
      </c>
      <c r="G33" s="162"/>
      <c r="H33" s="162"/>
      <c r="I33" s="163">
        <v>0.20000000000000001</v>
      </c>
      <c r="J33" s="161">
        <f>ROUND(((SUM(BE122:BE150))*I33),  2)</f>
        <v>0</v>
      </c>
      <c r="K33" s="35"/>
      <c r="L33" s="6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8"/>
      <c r="C34" s="35"/>
      <c r="D34" s="35"/>
      <c r="E34" s="160" t="s">
        <v>40</v>
      </c>
      <c r="F34" s="164">
        <f>ROUND((SUM(BF122:BF150)),  2)</f>
        <v>22784.150000000001</v>
      </c>
      <c r="G34" s="35"/>
      <c r="H34" s="35"/>
      <c r="I34" s="165">
        <v>0.20000000000000001</v>
      </c>
      <c r="J34" s="164">
        <f>ROUND(((SUM(BF122:BF150))*I34),  2)</f>
        <v>4556.8299999999999</v>
      </c>
      <c r="K34" s="35"/>
      <c r="L34" s="6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8"/>
      <c r="C35" s="35"/>
      <c r="D35" s="35"/>
      <c r="E35" s="146" t="s">
        <v>41</v>
      </c>
      <c r="F35" s="164">
        <f>ROUND((SUM(BG122:BG150)),  2)</f>
        <v>0</v>
      </c>
      <c r="G35" s="35"/>
      <c r="H35" s="35"/>
      <c r="I35" s="165">
        <v>0.20000000000000001</v>
      </c>
      <c r="J35" s="164">
        <f>0</f>
        <v>0</v>
      </c>
      <c r="K35" s="35"/>
      <c r="L35" s="6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8"/>
      <c r="C36" s="35"/>
      <c r="D36" s="35"/>
      <c r="E36" s="146" t="s">
        <v>42</v>
      </c>
      <c r="F36" s="164">
        <f>ROUND((SUM(BH122:BH150)),  2)</f>
        <v>0</v>
      </c>
      <c r="G36" s="35"/>
      <c r="H36" s="35"/>
      <c r="I36" s="165">
        <v>0.20000000000000001</v>
      </c>
      <c r="J36" s="164">
        <f>0</f>
        <v>0</v>
      </c>
      <c r="K36" s="35"/>
      <c r="L36" s="6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8"/>
      <c r="C37" s="35"/>
      <c r="D37" s="35"/>
      <c r="E37" s="160" t="s">
        <v>43</v>
      </c>
      <c r="F37" s="161">
        <f>ROUND((SUM(BI122:BI150)),  2)</f>
        <v>0</v>
      </c>
      <c r="G37" s="162"/>
      <c r="H37" s="162"/>
      <c r="I37" s="163">
        <v>0</v>
      </c>
      <c r="J37" s="161">
        <f>0</f>
        <v>0</v>
      </c>
      <c r="K37" s="35"/>
      <c r="L37" s="6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6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8"/>
      <c r="C39" s="166"/>
      <c r="D39" s="167" t="s">
        <v>44</v>
      </c>
      <c r="E39" s="168"/>
      <c r="F39" s="168"/>
      <c r="G39" s="169" t="s">
        <v>45</v>
      </c>
      <c r="H39" s="170" t="s">
        <v>46</v>
      </c>
      <c r="I39" s="168"/>
      <c r="J39" s="171">
        <f>SUM(J30:J37)</f>
        <v>27340.980000000003</v>
      </c>
      <c r="K39" s="172"/>
      <c r="L39" s="6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6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5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5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5"/>
      <c r="B61" s="38"/>
      <c r="C61" s="35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5"/>
      <c r="B65" s="38"/>
      <c r="C65" s="35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5"/>
      <c r="B76" s="38"/>
      <c r="C76" s="35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4" t="s">
        <v>118</v>
      </c>
      <c r="D82" s="37"/>
      <c r="E82" s="37"/>
      <c r="F82" s="37"/>
      <c r="G82" s="37"/>
      <c r="H82" s="37"/>
      <c r="I82" s="37"/>
      <c r="J82" s="37"/>
      <c r="K82" s="37"/>
      <c r="L82" s="6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30" t="s">
        <v>13</v>
      </c>
      <c r="D84" s="37"/>
      <c r="E84" s="37"/>
      <c r="F84" s="37"/>
      <c r="G84" s="37"/>
      <c r="H84" s="37"/>
      <c r="I84" s="37"/>
      <c r="J84" s="37"/>
      <c r="K84" s="37"/>
      <c r="L84" s="6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30189" customHeight="1">
      <c r="A85" s="35"/>
      <c r="B85" s="36"/>
      <c r="C85" s="37"/>
      <c r="D85" s="37"/>
      <c r="E85" s="184" t="str">
        <f>E7</f>
        <v>NURCH</v>
      </c>
      <c r="F85" s="30"/>
      <c r="G85" s="30"/>
      <c r="H85" s="30"/>
      <c r="I85" s="37"/>
      <c r="J85" s="37"/>
      <c r="K85" s="37"/>
      <c r="L85" s="6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30" t="s">
        <v>116</v>
      </c>
      <c r="D86" s="37"/>
      <c r="E86" s="37"/>
      <c r="F86" s="37"/>
      <c r="G86" s="37"/>
      <c r="H86" s="37"/>
      <c r="I86" s="37"/>
      <c r="J86" s="37"/>
      <c r="K86" s="37"/>
      <c r="L86" s="6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30189" customHeight="1">
      <c r="A87" s="35"/>
      <c r="B87" s="36"/>
      <c r="C87" s="37"/>
      <c r="D87" s="37"/>
      <c r="E87" s="78" t="str">
        <f>E9</f>
        <v>02-h - Chladenie</v>
      </c>
      <c r="F87" s="37"/>
      <c r="G87" s="37"/>
      <c r="H87" s="37"/>
      <c r="I87" s="37"/>
      <c r="J87" s="37"/>
      <c r="K87" s="37"/>
      <c r="L87" s="6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30" t="s">
        <v>17</v>
      </c>
      <c r="D89" s="37"/>
      <c r="E89" s="37"/>
      <c r="F89" s="27" t="str">
        <f>F12</f>
        <v xml:space="preserve"> </v>
      </c>
      <c r="G89" s="37"/>
      <c r="H89" s="37"/>
      <c r="I89" s="30" t="s">
        <v>19</v>
      </c>
      <c r="J89" s="81" t="str">
        <f>IF(J12="","",J12)</f>
        <v>10. 2. 2023</v>
      </c>
      <c r="K89" s="37"/>
      <c r="L89" s="6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30566" customHeight="1">
      <c r="A91" s="35"/>
      <c r="B91" s="36"/>
      <c r="C91" s="30" t="s">
        <v>21</v>
      </c>
      <c r="D91" s="37"/>
      <c r="E91" s="37"/>
      <c r="F91" s="27" t="str">
        <f>E15</f>
        <v>NÁRODNÝ ÚSTAV REUMATICKÝCH CHORÔB</v>
      </c>
      <c r="G91" s="37"/>
      <c r="H91" s="37"/>
      <c r="I91" s="30" t="s">
        <v>28</v>
      </c>
      <c r="J91" s="31" t="str">
        <f>E21</f>
        <v xml:space="preserve"> </v>
      </c>
      <c r="K91" s="37"/>
      <c r="L91" s="6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30566" customHeight="1">
      <c r="A92" s="35"/>
      <c r="B92" s="36"/>
      <c r="C92" s="30" t="s">
        <v>25</v>
      </c>
      <c r="D92" s="37"/>
      <c r="E92" s="37"/>
      <c r="F92" s="27" t="str">
        <f>IF(E18="","",E18)</f>
        <v>TRILAUG s.r.o.</v>
      </c>
      <c r="G92" s="37"/>
      <c r="H92" s="37"/>
      <c r="I92" s="30" t="s">
        <v>30</v>
      </c>
      <c r="J92" s="31" t="str">
        <f>E24</f>
        <v xml:space="preserve"> </v>
      </c>
      <c r="K92" s="37"/>
      <c r="L92" s="6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119</v>
      </c>
      <c r="D94" s="140"/>
      <c r="E94" s="140"/>
      <c r="F94" s="140"/>
      <c r="G94" s="140"/>
      <c r="H94" s="140"/>
      <c r="I94" s="140"/>
      <c r="J94" s="186" t="s">
        <v>120</v>
      </c>
      <c r="K94" s="140"/>
      <c r="L94" s="6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7" t="s">
        <v>121</v>
      </c>
      <c r="D96" s="37"/>
      <c r="E96" s="37"/>
      <c r="F96" s="37"/>
      <c r="G96" s="37"/>
      <c r="H96" s="37"/>
      <c r="I96" s="37"/>
      <c r="J96" s="112">
        <f>J122</f>
        <v>22784.150000000001</v>
      </c>
      <c r="K96" s="37"/>
      <c r="L96" s="6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122</v>
      </c>
    </row>
    <row r="97" s="9" customFormat="1" ht="24.96" customHeight="1">
      <c r="A97" s="9"/>
      <c r="B97" s="188"/>
      <c r="C97" s="189"/>
      <c r="D97" s="190" t="s">
        <v>1289</v>
      </c>
      <c r="E97" s="191"/>
      <c r="F97" s="191"/>
      <c r="G97" s="191"/>
      <c r="H97" s="191"/>
      <c r="I97" s="191"/>
      <c r="J97" s="192">
        <f>J123</f>
        <v>22784.150000000001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95"/>
      <c r="D98" s="196" t="s">
        <v>1290</v>
      </c>
      <c r="E98" s="197"/>
      <c r="F98" s="197"/>
      <c r="G98" s="197"/>
      <c r="H98" s="197"/>
      <c r="I98" s="197"/>
      <c r="J98" s="198">
        <f>J124</f>
        <v>6655</v>
      </c>
      <c r="K98" s="195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95"/>
      <c r="D99" s="196" t="s">
        <v>1291</v>
      </c>
      <c r="E99" s="197"/>
      <c r="F99" s="197"/>
      <c r="G99" s="197"/>
      <c r="H99" s="197"/>
      <c r="I99" s="197"/>
      <c r="J99" s="198">
        <f>J126</f>
        <v>11662.420000000002</v>
      </c>
      <c r="K99" s="195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95"/>
      <c r="D100" s="196" t="s">
        <v>1292</v>
      </c>
      <c r="E100" s="197"/>
      <c r="F100" s="197"/>
      <c r="G100" s="197"/>
      <c r="H100" s="197"/>
      <c r="I100" s="197"/>
      <c r="J100" s="198">
        <f>J136</f>
        <v>576.40000000000009</v>
      </c>
      <c r="K100" s="195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95"/>
      <c r="D101" s="196" t="s">
        <v>1293</v>
      </c>
      <c r="E101" s="197"/>
      <c r="F101" s="197"/>
      <c r="G101" s="197"/>
      <c r="H101" s="197"/>
      <c r="I101" s="197"/>
      <c r="J101" s="198">
        <f>J140</f>
        <v>3890.3299999999999</v>
      </c>
      <c r="K101" s="195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8"/>
      <c r="C102" s="189"/>
      <c r="D102" s="190" t="s">
        <v>134</v>
      </c>
      <c r="E102" s="191"/>
      <c r="F102" s="191"/>
      <c r="G102" s="191"/>
      <c r="H102" s="191"/>
      <c r="I102" s="191"/>
      <c r="J102" s="192">
        <f>J150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70"/>
      <c r="C108" s="71"/>
      <c r="D108" s="71"/>
      <c r="E108" s="71"/>
      <c r="F108" s="71"/>
      <c r="G108" s="71"/>
      <c r="H108" s="71"/>
      <c r="I108" s="71"/>
      <c r="J108" s="71"/>
      <c r="K108" s="71"/>
      <c r="L108" s="6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4" t="s">
        <v>135</v>
      </c>
      <c r="D109" s="37"/>
      <c r="E109" s="37"/>
      <c r="F109" s="37"/>
      <c r="G109" s="37"/>
      <c r="H109" s="37"/>
      <c r="I109" s="37"/>
      <c r="J109" s="37"/>
      <c r="K109" s="37"/>
      <c r="L109" s="6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30" t="s">
        <v>13</v>
      </c>
      <c r="D111" s="37"/>
      <c r="E111" s="37"/>
      <c r="F111" s="37"/>
      <c r="G111" s="37"/>
      <c r="H111" s="37"/>
      <c r="I111" s="37"/>
      <c r="J111" s="37"/>
      <c r="K111" s="37"/>
      <c r="L111" s="6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30189" customHeight="1">
      <c r="A112" s="35"/>
      <c r="B112" s="36"/>
      <c r="C112" s="37"/>
      <c r="D112" s="37"/>
      <c r="E112" s="184" t="str">
        <f>E7</f>
        <v>NURCH</v>
      </c>
      <c r="F112" s="30"/>
      <c r="G112" s="30"/>
      <c r="H112" s="30"/>
      <c r="I112" s="37"/>
      <c r="J112" s="37"/>
      <c r="K112" s="37"/>
      <c r="L112" s="6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30" t="s">
        <v>116</v>
      </c>
      <c r="D113" s="37"/>
      <c r="E113" s="37"/>
      <c r="F113" s="37"/>
      <c r="G113" s="37"/>
      <c r="H113" s="37"/>
      <c r="I113" s="37"/>
      <c r="J113" s="37"/>
      <c r="K113" s="37"/>
      <c r="L113" s="6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30189" customHeight="1">
      <c r="A114" s="35"/>
      <c r="B114" s="36"/>
      <c r="C114" s="37"/>
      <c r="D114" s="37"/>
      <c r="E114" s="78" t="str">
        <f>E9</f>
        <v>02-h - Chladenie</v>
      </c>
      <c r="F114" s="37"/>
      <c r="G114" s="37"/>
      <c r="H114" s="37"/>
      <c r="I114" s="37"/>
      <c r="J114" s="37"/>
      <c r="K114" s="37"/>
      <c r="L114" s="6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30" t="s">
        <v>17</v>
      </c>
      <c r="D116" s="37"/>
      <c r="E116" s="37"/>
      <c r="F116" s="27" t="str">
        <f>F12</f>
        <v xml:space="preserve"> </v>
      </c>
      <c r="G116" s="37"/>
      <c r="H116" s="37"/>
      <c r="I116" s="30" t="s">
        <v>19</v>
      </c>
      <c r="J116" s="81" t="str">
        <f>IF(J12="","",J12)</f>
        <v>10. 2. 2023</v>
      </c>
      <c r="K116" s="37"/>
      <c r="L116" s="6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30566" customHeight="1">
      <c r="A118" s="35"/>
      <c r="B118" s="36"/>
      <c r="C118" s="30" t="s">
        <v>21</v>
      </c>
      <c r="D118" s="37"/>
      <c r="E118" s="37"/>
      <c r="F118" s="27" t="str">
        <f>E15</f>
        <v>NÁRODNÝ ÚSTAV REUMATICKÝCH CHORÔB</v>
      </c>
      <c r="G118" s="37"/>
      <c r="H118" s="37"/>
      <c r="I118" s="30" t="s">
        <v>28</v>
      </c>
      <c r="J118" s="31" t="str">
        <f>E21</f>
        <v xml:space="preserve"> </v>
      </c>
      <c r="K118" s="37"/>
      <c r="L118" s="6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30566" customHeight="1">
      <c r="A119" s="35"/>
      <c r="B119" s="36"/>
      <c r="C119" s="30" t="s">
        <v>25</v>
      </c>
      <c r="D119" s="37"/>
      <c r="E119" s="37"/>
      <c r="F119" s="27" t="str">
        <f>IF(E18="","",E18)</f>
        <v>TRILAUG s.r.o.</v>
      </c>
      <c r="G119" s="37"/>
      <c r="H119" s="37"/>
      <c r="I119" s="30" t="s">
        <v>30</v>
      </c>
      <c r="J119" s="31" t="str">
        <f>E24</f>
        <v xml:space="preserve"> </v>
      </c>
      <c r="K119" s="37"/>
      <c r="L119" s="6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200"/>
      <c r="B121" s="201"/>
      <c r="C121" s="202" t="s">
        <v>136</v>
      </c>
      <c r="D121" s="203" t="s">
        <v>59</v>
      </c>
      <c r="E121" s="203" t="s">
        <v>55</v>
      </c>
      <c r="F121" s="203" t="s">
        <v>56</v>
      </c>
      <c r="G121" s="203" t="s">
        <v>137</v>
      </c>
      <c r="H121" s="203" t="s">
        <v>138</v>
      </c>
      <c r="I121" s="203" t="s">
        <v>139</v>
      </c>
      <c r="J121" s="204" t="s">
        <v>120</v>
      </c>
      <c r="K121" s="205" t="s">
        <v>140</v>
      </c>
      <c r="L121" s="206"/>
      <c r="M121" s="102" t="s">
        <v>1</v>
      </c>
      <c r="N121" s="103" t="s">
        <v>38</v>
      </c>
      <c r="O121" s="103" t="s">
        <v>141</v>
      </c>
      <c r="P121" s="103" t="s">
        <v>142</v>
      </c>
      <c r="Q121" s="103" t="s">
        <v>143</v>
      </c>
      <c r="R121" s="103" t="s">
        <v>144</v>
      </c>
      <c r="S121" s="103" t="s">
        <v>145</v>
      </c>
      <c r="T121" s="104" t="s">
        <v>146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5"/>
      <c r="B122" s="36"/>
      <c r="C122" s="109" t="s">
        <v>121</v>
      </c>
      <c r="D122" s="37"/>
      <c r="E122" s="37"/>
      <c r="F122" s="37"/>
      <c r="G122" s="37"/>
      <c r="H122" s="37"/>
      <c r="I122" s="37"/>
      <c r="J122" s="207">
        <f>BK122</f>
        <v>22784.150000000001</v>
      </c>
      <c r="K122" s="37"/>
      <c r="L122" s="38"/>
      <c r="M122" s="105"/>
      <c r="N122" s="208"/>
      <c r="O122" s="106"/>
      <c r="P122" s="209">
        <f>P123+P150</f>
        <v>0</v>
      </c>
      <c r="Q122" s="106"/>
      <c r="R122" s="209">
        <f>R123+R150</f>
        <v>0</v>
      </c>
      <c r="S122" s="106"/>
      <c r="T122" s="210">
        <f>T123+T150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73</v>
      </c>
      <c r="AU122" s="18" t="s">
        <v>122</v>
      </c>
      <c r="BK122" s="211">
        <f>BK123+BK150</f>
        <v>22784.150000000001</v>
      </c>
    </row>
    <row r="123" s="12" customFormat="1" ht="25.92" customHeight="1">
      <c r="A123" s="12"/>
      <c r="B123" s="212"/>
      <c r="C123" s="213"/>
      <c r="D123" s="214" t="s">
        <v>73</v>
      </c>
      <c r="E123" s="215" t="s">
        <v>1294</v>
      </c>
      <c r="F123" s="215" t="s">
        <v>1295</v>
      </c>
      <c r="G123" s="213"/>
      <c r="H123" s="213"/>
      <c r="I123" s="213"/>
      <c r="J123" s="216">
        <f>BK123</f>
        <v>22784.150000000001</v>
      </c>
      <c r="K123" s="213"/>
      <c r="L123" s="217"/>
      <c r="M123" s="218"/>
      <c r="N123" s="219"/>
      <c r="O123" s="219"/>
      <c r="P123" s="220">
        <f>P124+P126+P136+P140</f>
        <v>0</v>
      </c>
      <c r="Q123" s="219"/>
      <c r="R123" s="220">
        <f>R124+R126+R136+R140</f>
        <v>0</v>
      </c>
      <c r="S123" s="219"/>
      <c r="T123" s="221">
        <f>T124+T126+T136+T140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82</v>
      </c>
      <c r="AT123" s="223" t="s">
        <v>73</v>
      </c>
      <c r="AU123" s="223" t="s">
        <v>74</v>
      </c>
      <c r="AY123" s="222" t="s">
        <v>149</v>
      </c>
      <c r="BK123" s="224">
        <f>BK124+BK126+BK136+BK140</f>
        <v>22784.150000000001</v>
      </c>
    </row>
    <row r="124" s="12" customFormat="1" ht="22.8" customHeight="1">
      <c r="A124" s="12"/>
      <c r="B124" s="212"/>
      <c r="C124" s="213"/>
      <c r="D124" s="214" t="s">
        <v>73</v>
      </c>
      <c r="E124" s="225" t="s">
        <v>1222</v>
      </c>
      <c r="F124" s="225" t="s">
        <v>1296</v>
      </c>
      <c r="G124" s="213"/>
      <c r="H124" s="213"/>
      <c r="I124" s="213"/>
      <c r="J124" s="226">
        <f>BK124</f>
        <v>6655</v>
      </c>
      <c r="K124" s="213"/>
      <c r="L124" s="217"/>
      <c r="M124" s="218"/>
      <c r="N124" s="219"/>
      <c r="O124" s="219"/>
      <c r="P124" s="220">
        <f>P125</f>
        <v>0</v>
      </c>
      <c r="Q124" s="219"/>
      <c r="R124" s="220">
        <f>R125</f>
        <v>0</v>
      </c>
      <c r="S124" s="219"/>
      <c r="T124" s="221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82</v>
      </c>
      <c r="AT124" s="223" t="s">
        <v>73</v>
      </c>
      <c r="AU124" s="223" t="s">
        <v>82</v>
      </c>
      <c r="AY124" s="222" t="s">
        <v>149</v>
      </c>
      <c r="BK124" s="224">
        <f>BK125</f>
        <v>6655</v>
      </c>
    </row>
    <row r="125" s="2" customFormat="1" ht="16.30189" customHeight="1">
      <c r="A125" s="35"/>
      <c r="B125" s="36"/>
      <c r="C125" s="265" t="s">
        <v>74</v>
      </c>
      <c r="D125" s="265" t="s">
        <v>410</v>
      </c>
      <c r="E125" s="266" t="s">
        <v>1297</v>
      </c>
      <c r="F125" s="267" t="s">
        <v>1298</v>
      </c>
      <c r="G125" s="268" t="s">
        <v>187</v>
      </c>
      <c r="H125" s="269">
        <v>1</v>
      </c>
      <c r="I125" s="270">
        <v>6655</v>
      </c>
      <c r="J125" s="270">
        <f>ROUND(I125*H125,2)</f>
        <v>6655</v>
      </c>
      <c r="K125" s="271"/>
      <c r="L125" s="272"/>
      <c r="M125" s="273" t="s">
        <v>1</v>
      </c>
      <c r="N125" s="274" t="s">
        <v>40</v>
      </c>
      <c r="O125" s="236">
        <v>0</v>
      </c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174</v>
      </c>
      <c r="AT125" s="238" t="s">
        <v>410</v>
      </c>
      <c r="AU125" s="238" t="s">
        <v>157</v>
      </c>
      <c r="AY125" s="18" t="s">
        <v>149</v>
      </c>
      <c r="BE125" s="239">
        <f>IF(N125="základná",J125,0)</f>
        <v>0</v>
      </c>
      <c r="BF125" s="239">
        <f>IF(N125="znížená",J125,0)</f>
        <v>6655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8" t="s">
        <v>157</v>
      </c>
      <c r="BK125" s="239">
        <f>ROUND(I125*H125,2)</f>
        <v>6655</v>
      </c>
      <c r="BL125" s="18" t="s">
        <v>156</v>
      </c>
      <c r="BM125" s="238" t="s">
        <v>157</v>
      </c>
    </row>
    <row r="126" s="12" customFormat="1" ht="22.8" customHeight="1">
      <c r="A126" s="12"/>
      <c r="B126" s="212"/>
      <c r="C126" s="213"/>
      <c r="D126" s="214" t="s">
        <v>73</v>
      </c>
      <c r="E126" s="225" t="s">
        <v>1299</v>
      </c>
      <c r="F126" s="225" t="s">
        <v>1300</v>
      </c>
      <c r="G126" s="213"/>
      <c r="H126" s="213"/>
      <c r="I126" s="213"/>
      <c r="J126" s="226">
        <f>BK126</f>
        <v>11662.420000000002</v>
      </c>
      <c r="K126" s="213"/>
      <c r="L126" s="217"/>
      <c r="M126" s="218"/>
      <c r="N126" s="219"/>
      <c r="O126" s="219"/>
      <c r="P126" s="220">
        <f>SUM(P127:P135)</f>
        <v>0</v>
      </c>
      <c r="Q126" s="219"/>
      <c r="R126" s="220">
        <f>SUM(R127:R135)</f>
        <v>0</v>
      </c>
      <c r="S126" s="219"/>
      <c r="T126" s="221">
        <f>SUM(T127:T135)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82</v>
      </c>
      <c r="AT126" s="223" t="s">
        <v>73</v>
      </c>
      <c r="AU126" s="223" t="s">
        <v>82</v>
      </c>
      <c r="AY126" s="222" t="s">
        <v>149</v>
      </c>
      <c r="BK126" s="224">
        <f>SUM(BK127:BK135)</f>
        <v>11662.420000000002</v>
      </c>
    </row>
    <row r="127" s="2" customFormat="1" ht="16.30189" customHeight="1">
      <c r="A127" s="35"/>
      <c r="B127" s="36"/>
      <c r="C127" s="265" t="s">
        <v>74</v>
      </c>
      <c r="D127" s="265" t="s">
        <v>410</v>
      </c>
      <c r="E127" s="266" t="s">
        <v>1265</v>
      </c>
      <c r="F127" s="267" t="s">
        <v>1301</v>
      </c>
      <c r="G127" s="268" t="s">
        <v>187</v>
      </c>
      <c r="H127" s="269">
        <v>1</v>
      </c>
      <c r="I127" s="270">
        <v>929.5</v>
      </c>
      <c r="J127" s="270">
        <f>ROUND(I127*H127,2)</f>
        <v>929.5</v>
      </c>
      <c r="K127" s="271"/>
      <c r="L127" s="272"/>
      <c r="M127" s="273" t="s">
        <v>1</v>
      </c>
      <c r="N127" s="274" t="s">
        <v>40</v>
      </c>
      <c r="O127" s="236">
        <v>0</v>
      </c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174</v>
      </c>
      <c r="AT127" s="238" t="s">
        <v>410</v>
      </c>
      <c r="AU127" s="238" t="s">
        <v>157</v>
      </c>
      <c r="AY127" s="18" t="s">
        <v>149</v>
      </c>
      <c r="BE127" s="239">
        <f>IF(N127="základná",J127,0)</f>
        <v>0</v>
      </c>
      <c r="BF127" s="239">
        <f>IF(N127="znížená",J127,0)</f>
        <v>929.5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8" t="s">
        <v>157</v>
      </c>
      <c r="BK127" s="239">
        <f>ROUND(I127*H127,2)</f>
        <v>929.5</v>
      </c>
      <c r="BL127" s="18" t="s">
        <v>156</v>
      </c>
      <c r="BM127" s="238" t="s">
        <v>156</v>
      </c>
    </row>
    <row r="128" s="2" customFormat="1" ht="16.30189" customHeight="1">
      <c r="A128" s="35"/>
      <c r="B128" s="36"/>
      <c r="C128" s="265" t="s">
        <v>74</v>
      </c>
      <c r="D128" s="265" t="s">
        <v>410</v>
      </c>
      <c r="E128" s="266" t="s">
        <v>1302</v>
      </c>
      <c r="F128" s="267" t="s">
        <v>1303</v>
      </c>
      <c r="G128" s="268" t="s">
        <v>187</v>
      </c>
      <c r="H128" s="269">
        <v>1</v>
      </c>
      <c r="I128" s="270">
        <v>167.19999999999999</v>
      </c>
      <c r="J128" s="270">
        <f>ROUND(I128*H128,2)</f>
        <v>167.19999999999999</v>
      </c>
      <c r="K128" s="271"/>
      <c r="L128" s="272"/>
      <c r="M128" s="273" t="s">
        <v>1</v>
      </c>
      <c r="N128" s="274" t="s">
        <v>40</v>
      </c>
      <c r="O128" s="236">
        <v>0</v>
      </c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174</v>
      </c>
      <c r="AT128" s="238" t="s">
        <v>410</v>
      </c>
      <c r="AU128" s="238" t="s">
        <v>157</v>
      </c>
      <c r="AY128" s="18" t="s">
        <v>149</v>
      </c>
      <c r="BE128" s="239">
        <f>IF(N128="základná",J128,0)</f>
        <v>0</v>
      </c>
      <c r="BF128" s="239">
        <f>IF(N128="znížená",J128,0)</f>
        <v>167.19999999999999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8" t="s">
        <v>157</v>
      </c>
      <c r="BK128" s="239">
        <f>ROUND(I128*H128,2)</f>
        <v>167.19999999999999</v>
      </c>
      <c r="BL128" s="18" t="s">
        <v>156</v>
      </c>
      <c r="BM128" s="238" t="s">
        <v>168</v>
      </c>
    </row>
    <row r="129" s="2" customFormat="1" ht="16.30189" customHeight="1">
      <c r="A129" s="35"/>
      <c r="B129" s="36"/>
      <c r="C129" s="265" t="s">
        <v>74</v>
      </c>
      <c r="D129" s="265" t="s">
        <v>410</v>
      </c>
      <c r="E129" s="266" t="s">
        <v>1304</v>
      </c>
      <c r="F129" s="267" t="s">
        <v>1305</v>
      </c>
      <c r="G129" s="268" t="s">
        <v>187</v>
      </c>
      <c r="H129" s="269">
        <v>6</v>
      </c>
      <c r="I129" s="270">
        <v>1067</v>
      </c>
      <c r="J129" s="270">
        <f>ROUND(I129*H129,2)</f>
        <v>6402</v>
      </c>
      <c r="K129" s="271"/>
      <c r="L129" s="272"/>
      <c r="M129" s="273" t="s">
        <v>1</v>
      </c>
      <c r="N129" s="274" t="s">
        <v>40</v>
      </c>
      <c r="O129" s="236">
        <v>0</v>
      </c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174</v>
      </c>
      <c r="AT129" s="238" t="s">
        <v>410</v>
      </c>
      <c r="AU129" s="238" t="s">
        <v>157</v>
      </c>
      <c r="AY129" s="18" t="s">
        <v>149</v>
      </c>
      <c r="BE129" s="239">
        <f>IF(N129="základná",J129,0)</f>
        <v>0</v>
      </c>
      <c r="BF129" s="239">
        <f>IF(N129="znížená",J129,0)</f>
        <v>6402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8" t="s">
        <v>157</v>
      </c>
      <c r="BK129" s="239">
        <f>ROUND(I129*H129,2)</f>
        <v>6402</v>
      </c>
      <c r="BL129" s="18" t="s">
        <v>156</v>
      </c>
      <c r="BM129" s="238" t="s">
        <v>174</v>
      </c>
    </row>
    <row r="130" s="2" customFormat="1" ht="16.30189" customHeight="1">
      <c r="A130" s="35"/>
      <c r="B130" s="36"/>
      <c r="C130" s="265" t="s">
        <v>74</v>
      </c>
      <c r="D130" s="265" t="s">
        <v>410</v>
      </c>
      <c r="E130" s="266" t="s">
        <v>1302</v>
      </c>
      <c r="F130" s="267" t="s">
        <v>1303</v>
      </c>
      <c r="G130" s="268" t="s">
        <v>187</v>
      </c>
      <c r="H130" s="269">
        <v>6</v>
      </c>
      <c r="I130" s="270">
        <v>167.19999999999999</v>
      </c>
      <c r="J130" s="270">
        <f>ROUND(I130*H130,2)</f>
        <v>1003.2000000000001</v>
      </c>
      <c r="K130" s="271"/>
      <c r="L130" s="272"/>
      <c r="M130" s="273" t="s">
        <v>1</v>
      </c>
      <c r="N130" s="274" t="s">
        <v>40</v>
      </c>
      <c r="O130" s="236">
        <v>0</v>
      </c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174</v>
      </c>
      <c r="AT130" s="238" t="s">
        <v>410</v>
      </c>
      <c r="AU130" s="238" t="s">
        <v>157</v>
      </c>
      <c r="AY130" s="18" t="s">
        <v>149</v>
      </c>
      <c r="BE130" s="239">
        <f>IF(N130="základná",J130,0)</f>
        <v>0</v>
      </c>
      <c r="BF130" s="239">
        <f>IF(N130="znížená",J130,0)</f>
        <v>1003.2000000000001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8" t="s">
        <v>157</v>
      </c>
      <c r="BK130" s="239">
        <f>ROUND(I130*H130,2)</f>
        <v>1003.2000000000001</v>
      </c>
      <c r="BL130" s="18" t="s">
        <v>156</v>
      </c>
      <c r="BM130" s="238" t="s">
        <v>178</v>
      </c>
    </row>
    <row r="131" s="2" customFormat="1" ht="16.30189" customHeight="1">
      <c r="A131" s="35"/>
      <c r="B131" s="36"/>
      <c r="C131" s="265" t="s">
        <v>74</v>
      </c>
      <c r="D131" s="265" t="s">
        <v>410</v>
      </c>
      <c r="E131" s="266" t="s">
        <v>1306</v>
      </c>
      <c r="F131" s="267" t="s">
        <v>1307</v>
      </c>
      <c r="G131" s="268" t="s">
        <v>187</v>
      </c>
      <c r="H131" s="269">
        <v>1</v>
      </c>
      <c r="I131" s="270">
        <v>1106.5999999999999</v>
      </c>
      <c r="J131" s="270">
        <f>ROUND(I131*H131,2)</f>
        <v>1106.5999999999999</v>
      </c>
      <c r="K131" s="271"/>
      <c r="L131" s="272"/>
      <c r="M131" s="273" t="s">
        <v>1</v>
      </c>
      <c r="N131" s="274" t="s">
        <v>40</v>
      </c>
      <c r="O131" s="236">
        <v>0</v>
      </c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174</v>
      </c>
      <c r="AT131" s="238" t="s">
        <v>410</v>
      </c>
      <c r="AU131" s="238" t="s">
        <v>157</v>
      </c>
      <c r="AY131" s="18" t="s">
        <v>149</v>
      </c>
      <c r="BE131" s="239">
        <f>IF(N131="základná",J131,0)</f>
        <v>0</v>
      </c>
      <c r="BF131" s="239">
        <f>IF(N131="znížená",J131,0)</f>
        <v>1106.5999999999999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8" t="s">
        <v>157</v>
      </c>
      <c r="BK131" s="239">
        <f>ROUND(I131*H131,2)</f>
        <v>1106.5999999999999</v>
      </c>
      <c r="BL131" s="18" t="s">
        <v>156</v>
      </c>
      <c r="BM131" s="238" t="s">
        <v>182</v>
      </c>
    </row>
    <row r="132" s="2" customFormat="1" ht="16.30189" customHeight="1">
      <c r="A132" s="35"/>
      <c r="B132" s="36"/>
      <c r="C132" s="265" t="s">
        <v>74</v>
      </c>
      <c r="D132" s="265" t="s">
        <v>410</v>
      </c>
      <c r="E132" s="266" t="s">
        <v>1302</v>
      </c>
      <c r="F132" s="267" t="s">
        <v>1303</v>
      </c>
      <c r="G132" s="268" t="s">
        <v>187</v>
      </c>
      <c r="H132" s="269">
        <v>1</v>
      </c>
      <c r="I132" s="270">
        <v>167.19999999999999</v>
      </c>
      <c r="J132" s="270">
        <f>ROUND(I132*H132,2)</f>
        <v>167.19999999999999</v>
      </c>
      <c r="K132" s="271"/>
      <c r="L132" s="272"/>
      <c r="M132" s="273" t="s">
        <v>1</v>
      </c>
      <c r="N132" s="274" t="s">
        <v>40</v>
      </c>
      <c r="O132" s="236">
        <v>0</v>
      </c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174</v>
      </c>
      <c r="AT132" s="238" t="s">
        <v>410</v>
      </c>
      <c r="AU132" s="238" t="s">
        <v>157</v>
      </c>
      <c r="AY132" s="18" t="s">
        <v>149</v>
      </c>
      <c r="BE132" s="239">
        <f>IF(N132="základná",J132,0)</f>
        <v>0</v>
      </c>
      <c r="BF132" s="239">
        <f>IF(N132="znížená",J132,0)</f>
        <v>167.19999999999999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8" t="s">
        <v>157</v>
      </c>
      <c r="BK132" s="239">
        <f>ROUND(I132*H132,2)</f>
        <v>167.19999999999999</v>
      </c>
      <c r="BL132" s="18" t="s">
        <v>156</v>
      </c>
      <c r="BM132" s="238" t="s">
        <v>188</v>
      </c>
    </row>
    <row r="133" s="2" customFormat="1" ht="16.30189" customHeight="1">
      <c r="A133" s="35"/>
      <c r="B133" s="36"/>
      <c r="C133" s="265" t="s">
        <v>74</v>
      </c>
      <c r="D133" s="265" t="s">
        <v>410</v>
      </c>
      <c r="E133" s="266" t="s">
        <v>1308</v>
      </c>
      <c r="F133" s="267" t="s">
        <v>1309</v>
      </c>
      <c r="G133" s="268" t="s">
        <v>187</v>
      </c>
      <c r="H133" s="269">
        <v>1</v>
      </c>
      <c r="I133" s="270">
        <v>1216.5999999999999</v>
      </c>
      <c r="J133" s="270">
        <f>ROUND(I133*H133,2)</f>
        <v>1216.5999999999999</v>
      </c>
      <c r="K133" s="271"/>
      <c r="L133" s="272"/>
      <c r="M133" s="273" t="s">
        <v>1</v>
      </c>
      <c r="N133" s="274" t="s">
        <v>40</v>
      </c>
      <c r="O133" s="236">
        <v>0</v>
      </c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174</v>
      </c>
      <c r="AT133" s="238" t="s">
        <v>410</v>
      </c>
      <c r="AU133" s="238" t="s">
        <v>157</v>
      </c>
      <c r="AY133" s="18" t="s">
        <v>149</v>
      </c>
      <c r="BE133" s="239">
        <f>IF(N133="základná",J133,0)</f>
        <v>0</v>
      </c>
      <c r="BF133" s="239">
        <f>IF(N133="znížená",J133,0)</f>
        <v>1216.5999999999999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8" t="s">
        <v>157</v>
      </c>
      <c r="BK133" s="239">
        <f>ROUND(I133*H133,2)</f>
        <v>1216.5999999999999</v>
      </c>
      <c r="BL133" s="18" t="s">
        <v>156</v>
      </c>
      <c r="BM133" s="238" t="s">
        <v>191</v>
      </c>
    </row>
    <row r="134" s="2" customFormat="1" ht="16.30189" customHeight="1">
      <c r="A134" s="35"/>
      <c r="B134" s="36"/>
      <c r="C134" s="265" t="s">
        <v>74</v>
      </c>
      <c r="D134" s="265" t="s">
        <v>410</v>
      </c>
      <c r="E134" s="266" t="s">
        <v>1302</v>
      </c>
      <c r="F134" s="267" t="s">
        <v>1303</v>
      </c>
      <c r="G134" s="268" t="s">
        <v>187</v>
      </c>
      <c r="H134" s="269">
        <v>1</v>
      </c>
      <c r="I134" s="270">
        <v>167.19999999999999</v>
      </c>
      <c r="J134" s="270">
        <f>ROUND(I134*H134,2)</f>
        <v>167.19999999999999</v>
      </c>
      <c r="K134" s="271"/>
      <c r="L134" s="272"/>
      <c r="M134" s="273" t="s">
        <v>1</v>
      </c>
      <c r="N134" s="274" t="s">
        <v>40</v>
      </c>
      <c r="O134" s="236">
        <v>0</v>
      </c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174</v>
      </c>
      <c r="AT134" s="238" t="s">
        <v>410</v>
      </c>
      <c r="AU134" s="238" t="s">
        <v>157</v>
      </c>
      <c r="AY134" s="18" t="s">
        <v>149</v>
      </c>
      <c r="BE134" s="239">
        <f>IF(N134="základná",J134,0)</f>
        <v>0</v>
      </c>
      <c r="BF134" s="239">
        <f>IF(N134="znížená",J134,0)</f>
        <v>167.19999999999999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8" t="s">
        <v>157</v>
      </c>
      <c r="BK134" s="239">
        <f>ROUND(I134*H134,2)</f>
        <v>167.19999999999999</v>
      </c>
      <c r="BL134" s="18" t="s">
        <v>156</v>
      </c>
      <c r="BM134" s="238" t="s">
        <v>195</v>
      </c>
    </row>
    <row r="135" s="2" customFormat="1" ht="16.30189" customHeight="1">
      <c r="A135" s="35"/>
      <c r="B135" s="36"/>
      <c r="C135" s="265" t="s">
        <v>74</v>
      </c>
      <c r="D135" s="265" t="s">
        <v>410</v>
      </c>
      <c r="E135" s="266" t="s">
        <v>1310</v>
      </c>
      <c r="F135" s="267" t="s">
        <v>1311</v>
      </c>
      <c r="G135" s="268" t="s">
        <v>187</v>
      </c>
      <c r="H135" s="269">
        <v>9</v>
      </c>
      <c r="I135" s="270">
        <v>55.880000000000003</v>
      </c>
      <c r="J135" s="270">
        <f>ROUND(I135*H135,2)</f>
        <v>502.92000000000002</v>
      </c>
      <c r="K135" s="271"/>
      <c r="L135" s="272"/>
      <c r="M135" s="273" t="s">
        <v>1</v>
      </c>
      <c r="N135" s="274" t="s">
        <v>40</v>
      </c>
      <c r="O135" s="236">
        <v>0</v>
      </c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174</v>
      </c>
      <c r="AT135" s="238" t="s">
        <v>410</v>
      </c>
      <c r="AU135" s="238" t="s">
        <v>157</v>
      </c>
      <c r="AY135" s="18" t="s">
        <v>149</v>
      </c>
      <c r="BE135" s="239">
        <f>IF(N135="základná",J135,0)</f>
        <v>0</v>
      </c>
      <c r="BF135" s="239">
        <f>IF(N135="znížená",J135,0)</f>
        <v>502.92000000000002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8" t="s">
        <v>157</v>
      </c>
      <c r="BK135" s="239">
        <f>ROUND(I135*H135,2)</f>
        <v>502.92000000000002</v>
      </c>
      <c r="BL135" s="18" t="s">
        <v>156</v>
      </c>
      <c r="BM135" s="238" t="s">
        <v>7</v>
      </c>
    </row>
    <row r="136" s="12" customFormat="1" ht="22.8" customHeight="1">
      <c r="A136" s="12"/>
      <c r="B136" s="212"/>
      <c r="C136" s="213"/>
      <c r="D136" s="214" t="s">
        <v>73</v>
      </c>
      <c r="E136" s="225" t="s">
        <v>1312</v>
      </c>
      <c r="F136" s="225" t="s">
        <v>1313</v>
      </c>
      <c r="G136" s="213"/>
      <c r="H136" s="213"/>
      <c r="I136" s="213"/>
      <c r="J136" s="226">
        <f>BK136</f>
        <v>576.40000000000009</v>
      </c>
      <c r="K136" s="213"/>
      <c r="L136" s="217"/>
      <c r="M136" s="218"/>
      <c r="N136" s="219"/>
      <c r="O136" s="219"/>
      <c r="P136" s="220">
        <f>SUM(P137:P139)</f>
        <v>0</v>
      </c>
      <c r="Q136" s="219"/>
      <c r="R136" s="220">
        <f>SUM(R137:R139)</f>
        <v>0</v>
      </c>
      <c r="S136" s="219"/>
      <c r="T136" s="221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82</v>
      </c>
      <c r="AT136" s="223" t="s">
        <v>73</v>
      </c>
      <c r="AU136" s="223" t="s">
        <v>82</v>
      </c>
      <c r="AY136" s="222" t="s">
        <v>149</v>
      </c>
      <c r="BK136" s="224">
        <f>SUM(BK137:BK139)</f>
        <v>576.40000000000009</v>
      </c>
    </row>
    <row r="137" s="2" customFormat="1" ht="16.30189" customHeight="1">
      <c r="A137" s="35"/>
      <c r="B137" s="36"/>
      <c r="C137" s="265" t="s">
        <v>74</v>
      </c>
      <c r="D137" s="265" t="s">
        <v>410</v>
      </c>
      <c r="E137" s="266" t="s">
        <v>1314</v>
      </c>
      <c r="F137" s="267" t="s">
        <v>1315</v>
      </c>
      <c r="G137" s="268" t="s">
        <v>187</v>
      </c>
      <c r="H137" s="269">
        <v>3</v>
      </c>
      <c r="I137" s="270">
        <v>63.799999999999997</v>
      </c>
      <c r="J137" s="270">
        <f>ROUND(I137*H137,2)</f>
        <v>191.40000000000001</v>
      </c>
      <c r="K137" s="271"/>
      <c r="L137" s="272"/>
      <c r="M137" s="273" t="s">
        <v>1</v>
      </c>
      <c r="N137" s="274" t="s">
        <v>40</v>
      </c>
      <c r="O137" s="236">
        <v>0</v>
      </c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174</v>
      </c>
      <c r="AT137" s="238" t="s">
        <v>410</v>
      </c>
      <c r="AU137" s="238" t="s">
        <v>157</v>
      </c>
      <c r="AY137" s="18" t="s">
        <v>149</v>
      </c>
      <c r="BE137" s="239">
        <f>IF(N137="základná",J137,0)</f>
        <v>0</v>
      </c>
      <c r="BF137" s="239">
        <f>IF(N137="znížená",J137,0)</f>
        <v>191.40000000000001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8" t="s">
        <v>157</v>
      </c>
      <c r="BK137" s="239">
        <f>ROUND(I137*H137,2)</f>
        <v>191.40000000000001</v>
      </c>
      <c r="BL137" s="18" t="s">
        <v>156</v>
      </c>
      <c r="BM137" s="238" t="s">
        <v>203</v>
      </c>
    </row>
    <row r="138" s="2" customFormat="1" ht="16.30189" customHeight="1">
      <c r="A138" s="35"/>
      <c r="B138" s="36"/>
      <c r="C138" s="265" t="s">
        <v>74</v>
      </c>
      <c r="D138" s="265" t="s">
        <v>410</v>
      </c>
      <c r="E138" s="266" t="s">
        <v>1316</v>
      </c>
      <c r="F138" s="267" t="s">
        <v>1317</v>
      </c>
      <c r="G138" s="268" t="s">
        <v>187</v>
      </c>
      <c r="H138" s="269">
        <v>2</v>
      </c>
      <c r="I138" s="270">
        <v>67.099999999999994</v>
      </c>
      <c r="J138" s="270">
        <f>ROUND(I138*H138,2)</f>
        <v>134.19999999999999</v>
      </c>
      <c r="K138" s="271"/>
      <c r="L138" s="272"/>
      <c r="M138" s="273" t="s">
        <v>1</v>
      </c>
      <c r="N138" s="274" t="s">
        <v>40</v>
      </c>
      <c r="O138" s="236">
        <v>0</v>
      </c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174</v>
      </c>
      <c r="AT138" s="238" t="s">
        <v>410</v>
      </c>
      <c r="AU138" s="238" t="s">
        <v>157</v>
      </c>
      <c r="AY138" s="18" t="s">
        <v>149</v>
      </c>
      <c r="BE138" s="239">
        <f>IF(N138="základná",J138,0)</f>
        <v>0</v>
      </c>
      <c r="BF138" s="239">
        <f>IF(N138="znížená",J138,0)</f>
        <v>134.19999999999999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8" t="s">
        <v>157</v>
      </c>
      <c r="BK138" s="239">
        <f>ROUND(I138*H138,2)</f>
        <v>134.19999999999999</v>
      </c>
      <c r="BL138" s="18" t="s">
        <v>156</v>
      </c>
      <c r="BM138" s="238" t="s">
        <v>209</v>
      </c>
    </row>
    <row r="139" s="2" customFormat="1" ht="16.30189" customHeight="1">
      <c r="A139" s="35"/>
      <c r="B139" s="36"/>
      <c r="C139" s="265" t="s">
        <v>74</v>
      </c>
      <c r="D139" s="265" t="s">
        <v>410</v>
      </c>
      <c r="E139" s="266" t="s">
        <v>1318</v>
      </c>
      <c r="F139" s="267" t="s">
        <v>1319</v>
      </c>
      <c r="G139" s="268" t="s">
        <v>187</v>
      </c>
      <c r="H139" s="269">
        <v>3</v>
      </c>
      <c r="I139" s="270">
        <v>83.599999999999994</v>
      </c>
      <c r="J139" s="270">
        <f>ROUND(I139*H139,2)</f>
        <v>250.80000000000001</v>
      </c>
      <c r="K139" s="271"/>
      <c r="L139" s="272"/>
      <c r="M139" s="273" t="s">
        <v>1</v>
      </c>
      <c r="N139" s="274" t="s">
        <v>40</v>
      </c>
      <c r="O139" s="236">
        <v>0</v>
      </c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174</v>
      </c>
      <c r="AT139" s="238" t="s">
        <v>410</v>
      </c>
      <c r="AU139" s="238" t="s">
        <v>157</v>
      </c>
      <c r="AY139" s="18" t="s">
        <v>149</v>
      </c>
      <c r="BE139" s="239">
        <f>IF(N139="základná",J139,0)</f>
        <v>0</v>
      </c>
      <c r="BF139" s="239">
        <f>IF(N139="znížená",J139,0)</f>
        <v>250.80000000000001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8" t="s">
        <v>157</v>
      </c>
      <c r="BK139" s="239">
        <f>ROUND(I139*H139,2)</f>
        <v>250.80000000000001</v>
      </c>
      <c r="BL139" s="18" t="s">
        <v>156</v>
      </c>
      <c r="BM139" s="238" t="s">
        <v>214</v>
      </c>
    </row>
    <row r="140" s="12" customFormat="1" ht="22.8" customHeight="1">
      <c r="A140" s="12"/>
      <c r="B140" s="212"/>
      <c r="C140" s="213"/>
      <c r="D140" s="214" t="s">
        <v>73</v>
      </c>
      <c r="E140" s="225" t="s">
        <v>1320</v>
      </c>
      <c r="F140" s="225" t="s">
        <v>1321</v>
      </c>
      <c r="G140" s="213"/>
      <c r="H140" s="213"/>
      <c r="I140" s="213"/>
      <c r="J140" s="226">
        <f>BK140</f>
        <v>3890.3299999999999</v>
      </c>
      <c r="K140" s="213"/>
      <c r="L140" s="217"/>
      <c r="M140" s="218"/>
      <c r="N140" s="219"/>
      <c r="O140" s="219"/>
      <c r="P140" s="220">
        <f>SUM(P141:P149)</f>
        <v>0</v>
      </c>
      <c r="Q140" s="219"/>
      <c r="R140" s="220">
        <f>SUM(R141:R149)</f>
        <v>0</v>
      </c>
      <c r="S140" s="219"/>
      <c r="T140" s="221">
        <f>SUM(T141:T149)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2" t="s">
        <v>82</v>
      </c>
      <c r="AT140" s="223" t="s">
        <v>73</v>
      </c>
      <c r="AU140" s="223" t="s">
        <v>82</v>
      </c>
      <c r="AY140" s="222" t="s">
        <v>149</v>
      </c>
      <c r="BK140" s="224">
        <f>SUM(BK141:BK149)</f>
        <v>3890.3299999999999</v>
      </c>
    </row>
    <row r="141" s="2" customFormat="1" ht="16.30189" customHeight="1">
      <c r="A141" s="35"/>
      <c r="B141" s="36"/>
      <c r="C141" s="265" t="s">
        <v>74</v>
      </c>
      <c r="D141" s="265" t="s">
        <v>410</v>
      </c>
      <c r="E141" s="266" t="s">
        <v>1322</v>
      </c>
      <c r="F141" s="267" t="s">
        <v>1323</v>
      </c>
      <c r="G141" s="268" t="s">
        <v>233</v>
      </c>
      <c r="H141" s="269">
        <v>23.100000000000001</v>
      </c>
      <c r="I141" s="270">
        <v>4.9500000000000002</v>
      </c>
      <c r="J141" s="270">
        <f>ROUND(I141*H141,2)</f>
        <v>114.34999999999999</v>
      </c>
      <c r="K141" s="271"/>
      <c r="L141" s="272"/>
      <c r="M141" s="273" t="s">
        <v>1</v>
      </c>
      <c r="N141" s="274" t="s">
        <v>40</v>
      </c>
      <c r="O141" s="236">
        <v>0</v>
      </c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174</v>
      </c>
      <c r="AT141" s="238" t="s">
        <v>410</v>
      </c>
      <c r="AU141" s="238" t="s">
        <v>157</v>
      </c>
      <c r="AY141" s="18" t="s">
        <v>149</v>
      </c>
      <c r="BE141" s="239">
        <f>IF(N141="základná",J141,0)</f>
        <v>0</v>
      </c>
      <c r="BF141" s="239">
        <f>IF(N141="znížená",J141,0)</f>
        <v>114.34999999999999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8" t="s">
        <v>157</v>
      </c>
      <c r="BK141" s="239">
        <f>ROUND(I141*H141,2)</f>
        <v>114.34999999999999</v>
      </c>
      <c r="BL141" s="18" t="s">
        <v>156</v>
      </c>
      <c r="BM141" s="238" t="s">
        <v>219</v>
      </c>
    </row>
    <row r="142" s="2" customFormat="1" ht="16.30189" customHeight="1">
      <c r="A142" s="35"/>
      <c r="B142" s="36"/>
      <c r="C142" s="265" t="s">
        <v>74</v>
      </c>
      <c r="D142" s="265" t="s">
        <v>410</v>
      </c>
      <c r="E142" s="266" t="s">
        <v>1324</v>
      </c>
      <c r="F142" s="267" t="s">
        <v>1325</v>
      </c>
      <c r="G142" s="268" t="s">
        <v>233</v>
      </c>
      <c r="H142" s="269">
        <v>12.300000000000001</v>
      </c>
      <c r="I142" s="270">
        <v>7.1500000000000004</v>
      </c>
      <c r="J142" s="270">
        <f>ROUND(I142*H142,2)</f>
        <v>87.950000000000003</v>
      </c>
      <c r="K142" s="271"/>
      <c r="L142" s="272"/>
      <c r="M142" s="273" t="s">
        <v>1</v>
      </c>
      <c r="N142" s="274" t="s">
        <v>40</v>
      </c>
      <c r="O142" s="236">
        <v>0</v>
      </c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174</v>
      </c>
      <c r="AT142" s="238" t="s">
        <v>410</v>
      </c>
      <c r="AU142" s="238" t="s">
        <v>157</v>
      </c>
      <c r="AY142" s="18" t="s">
        <v>149</v>
      </c>
      <c r="BE142" s="239">
        <f>IF(N142="základná",J142,0)</f>
        <v>0</v>
      </c>
      <c r="BF142" s="239">
        <f>IF(N142="znížená",J142,0)</f>
        <v>87.950000000000003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8" t="s">
        <v>157</v>
      </c>
      <c r="BK142" s="239">
        <f>ROUND(I142*H142,2)</f>
        <v>87.950000000000003</v>
      </c>
      <c r="BL142" s="18" t="s">
        <v>156</v>
      </c>
      <c r="BM142" s="238" t="s">
        <v>224</v>
      </c>
    </row>
    <row r="143" s="2" customFormat="1" ht="16.30189" customHeight="1">
      <c r="A143" s="35"/>
      <c r="B143" s="36"/>
      <c r="C143" s="265" t="s">
        <v>74</v>
      </c>
      <c r="D143" s="265" t="s">
        <v>410</v>
      </c>
      <c r="E143" s="266" t="s">
        <v>1326</v>
      </c>
      <c r="F143" s="267" t="s">
        <v>1327</v>
      </c>
      <c r="G143" s="268" t="s">
        <v>233</v>
      </c>
      <c r="H143" s="269">
        <v>50.5</v>
      </c>
      <c r="I143" s="270">
        <v>8.25</v>
      </c>
      <c r="J143" s="270">
        <f>ROUND(I143*H143,2)</f>
        <v>416.63</v>
      </c>
      <c r="K143" s="271"/>
      <c r="L143" s="272"/>
      <c r="M143" s="273" t="s">
        <v>1</v>
      </c>
      <c r="N143" s="274" t="s">
        <v>40</v>
      </c>
      <c r="O143" s="236">
        <v>0</v>
      </c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174</v>
      </c>
      <c r="AT143" s="238" t="s">
        <v>410</v>
      </c>
      <c r="AU143" s="238" t="s">
        <v>157</v>
      </c>
      <c r="AY143" s="18" t="s">
        <v>149</v>
      </c>
      <c r="BE143" s="239">
        <f>IF(N143="základná",J143,0)</f>
        <v>0</v>
      </c>
      <c r="BF143" s="239">
        <f>IF(N143="znížená",J143,0)</f>
        <v>416.63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8" t="s">
        <v>157</v>
      </c>
      <c r="BK143" s="239">
        <f>ROUND(I143*H143,2)</f>
        <v>416.63</v>
      </c>
      <c r="BL143" s="18" t="s">
        <v>156</v>
      </c>
      <c r="BM143" s="238" t="s">
        <v>228</v>
      </c>
    </row>
    <row r="144" s="2" customFormat="1" ht="16.30189" customHeight="1">
      <c r="A144" s="35"/>
      <c r="B144" s="36"/>
      <c r="C144" s="265" t="s">
        <v>74</v>
      </c>
      <c r="D144" s="265" t="s">
        <v>410</v>
      </c>
      <c r="E144" s="266" t="s">
        <v>1328</v>
      </c>
      <c r="F144" s="267" t="s">
        <v>1329</v>
      </c>
      <c r="G144" s="268" t="s">
        <v>233</v>
      </c>
      <c r="H144" s="269">
        <v>9.8000000000000007</v>
      </c>
      <c r="I144" s="270">
        <v>9.3499999999999996</v>
      </c>
      <c r="J144" s="270">
        <f>ROUND(I144*H144,2)</f>
        <v>91.629999999999995</v>
      </c>
      <c r="K144" s="271"/>
      <c r="L144" s="272"/>
      <c r="M144" s="273" t="s">
        <v>1</v>
      </c>
      <c r="N144" s="274" t="s">
        <v>40</v>
      </c>
      <c r="O144" s="236">
        <v>0</v>
      </c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174</v>
      </c>
      <c r="AT144" s="238" t="s">
        <v>410</v>
      </c>
      <c r="AU144" s="238" t="s">
        <v>157</v>
      </c>
      <c r="AY144" s="18" t="s">
        <v>149</v>
      </c>
      <c r="BE144" s="239">
        <f>IF(N144="základná",J144,0)</f>
        <v>0</v>
      </c>
      <c r="BF144" s="239">
        <f>IF(N144="znížená",J144,0)</f>
        <v>91.629999999999995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8" t="s">
        <v>157</v>
      </c>
      <c r="BK144" s="239">
        <f>ROUND(I144*H144,2)</f>
        <v>91.629999999999995</v>
      </c>
      <c r="BL144" s="18" t="s">
        <v>156</v>
      </c>
      <c r="BM144" s="238" t="s">
        <v>234</v>
      </c>
    </row>
    <row r="145" s="2" customFormat="1" ht="16.30189" customHeight="1">
      <c r="A145" s="35"/>
      <c r="B145" s="36"/>
      <c r="C145" s="265" t="s">
        <v>74</v>
      </c>
      <c r="D145" s="265" t="s">
        <v>410</v>
      </c>
      <c r="E145" s="266" t="s">
        <v>1330</v>
      </c>
      <c r="F145" s="267" t="s">
        <v>1331</v>
      </c>
      <c r="G145" s="268" t="s">
        <v>233</v>
      </c>
      <c r="H145" s="269">
        <v>7.7000000000000002</v>
      </c>
      <c r="I145" s="270">
        <v>13.199999999999999</v>
      </c>
      <c r="J145" s="270">
        <f>ROUND(I145*H145,2)</f>
        <v>101.64</v>
      </c>
      <c r="K145" s="271"/>
      <c r="L145" s="272"/>
      <c r="M145" s="273" t="s">
        <v>1</v>
      </c>
      <c r="N145" s="274" t="s">
        <v>40</v>
      </c>
      <c r="O145" s="236">
        <v>0</v>
      </c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174</v>
      </c>
      <c r="AT145" s="238" t="s">
        <v>410</v>
      </c>
      <c r="AU145" s="238" t="s">
        <v>157</v>
      </c>
      <c r="AY145" s="18" t="s">
        <v>149</v>
      </c>
      <c r="BE145" s="239">
        <f>IF(N145="základná",J145,0)</f>
        <v>0</v>
      </c>
      <c r="BF145" s="239">
        <f>IF(N145="znížená",J145,0)</f>
        <v>101.64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8" t="s">
        <v>157</v>
      </c>
      <c r="BK145" s="239">
        <f>ROUND(I145*H145,2)</f>
        <v>101.64</v>
      </c>
      <c r="BL145" s="18" t="s">
        <v>156</v>
      </c>
      <c r="BM145" s="238" t="s">
        <v>238</v>
      </c>
    </row>
    <row r="146" s="2" customFormat="1" ht="16.30189" customHeight="1">
      <c r="A146" s="35"/>
      <c r="B146" s="36"/>
      <c r="C146" s="265" t="s">
        <v>74</v>
      </c>
      <c r="D146" s="265" t="s">
        <v>410</v>
      </c>
      <c r="E146" s="266" t="s">
        <v>1332</v>
      </c>
      <c r="F146" s="267" t="s">
        <v>1333</v>
      </c>
      <c r="G146" s="268" t="s">
        <v>233</v>
      </c>
      <c r="H146" s="269">
        <v>5.2000000000000002</v>
      </c>
      <c r="I146" s="270">
        <v>15.4</v>
      </c>
      <c r="J146" s="270">
        <f>ROUND(I146*H146,2)</f>
        <v>80.079999999999998</v>
      </c>
      <c r="K146" s="271"/>
      <c r="L146" s="272"/>
      <c r="M146" s="273" t="s">
        <v>1</v>
      </c>
      <c r="N146" s="274" t="s">
        <v>40</v>
      </c>
      <c r="O146" s="236">
        <v>0</v>
      </c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174</v>
      </c>
      <c r="AT146" s="238" t="s">
        <v>410</v>
      </c>
      <c r="AU146" s="238" t="s">
        <v>157</v>
      </c>
      <c r="AY146" s="18" t="s">
        <v>149</v>
      </c>
      <c r="BE146" s="239">
        <f>IF(N146="základná",J146,0)</f>
        <v>0</v>
      </c>
      <c r="BF146" s="239">
        <f>IF(N146="znížená",J146,0)</f>
        <v>80.079999999999998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8" t="s">
        <v>157</v>
      </c>
      <c r="BK146" s="239">
        <f>ROUND(I146*H146,2)</f>
        <v>80.079999999999998</v>
      </c>
      <c r="BL146" s="18" t="s">
        <v>156</v>
      </c>
      <c r="BM146" s="238" t="s">
        <v>243</v>
      </c>
    </row>
    <row r="147" s="2" customFormat="1" ht="16.30189" customHeight="1">
      <c r="A147" s="35"/>
      <c r="B147" s="36"/>
      <c r="C147" s="265" t="s">
        <v>74</v>
      </c>
      <c r="D147" s="265" t="s">
        <v>410</v>
      </c>
      <c r="E147" s="266" t="s">
        <v>1334</v>
      </c>
      <c r="F147" s="267" t="s">
        <v>1335</v>
      </c>
      <c r="G147" s="268" t="s">
        <v>233</v>
      </c>
      <c r="H147" s="269">
        <v>17</v>
      </c>
      <c r="I147" s="270">
        <v>20.899999999999999</v>
      </c>
      <c r="J147" s="270">
        <f>ROUND(I147*H147,2)</f>
        <v>355.30000000000001</v>
      </c>
      <c r="K147" s="271"/>
      <c r="L147" s="272"/>
      <c r="M147" s="273" t="s">
        <v>1</v>
      </c>
      <c r="N147" s="274" t="s">
        <v>40</v>
      </c>
      <c r="O147" s="236">
        <v>0</v>
      </c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174</v>
      </c>
      <c r="AT147" s="238" t="s">
        <v>410</v>
      </c>
      <c r="AU147" s="238" t="s">
        <v>157</v>
      </c>
      <c r="AY147" s="18" t="s">
        <v>149</v>
      </c>
      <c r="BE147" s="239">
        <f>IF(N147="základná",J147,0)</f>
        <v>0</v>
      </c>
      <c r="BF147" s="239">
        <f>IF(N147="znížená",J147,0)</f>
        <v>355.30000000000001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8" t="s">
        <v>157</v>
      </c>
      <c r="BK147" s="239">
        <f>ROUND(I147*H147,2)</f>
        <v>355.30000000000001</v>
      </c>
      <c r="BL147" s="18" t="s">
        <v>156</v>
      </c>
      <c r="BM147" s="238" t="s">
        <v>247</v>
      </c>
    </row>
    <row r="148" s="2" customFormat="1" ht="16.30189" customHeight="1">
      <c r="A148" s="35"/>
      <c r="B148" s="36"/>
      <c r="C148" s="265" t="s">
        <v>74</v>
      </c>
      <c r="D148" s="265" t="s">
        <v>410</v>
      </c>
      <c r="E148" s="266" t="s">
        <v>1336</v>
      </c>
      <c r="F148" s="267" t="s">
        <v>1337</v>
      </c>
      <c r="G148" s="268" t="s">
        <v>413</v>
      </c>
      <c r="H148" s="269">
        <v>4.5</v>
      </c>
      <c r="I148" s="270">
        <v>49.5</v>
      </c>
      <c r="J148" s="270">
        <f>ROUND(I148*H148,2)</f>
        <v>222.75</v>
      </c>
      <c r="K148" s="271"/>
      <c r="L148" s="272"/>
      <c r="M148" s="273" t="s">
        <v>1</v>
      </c>
      <c r="N148" s="274" t="s">
        <v>40</v>
      </c>
      <c r="O148" s="236">
        <v>0</v>
      </c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174</v>
      </c>
      <c r="AT148" s="238" t="s">
        <v>410</v>
      </c>
      <c r="AU148" s="238" t="s">
        <v>157</v>
      </c>
      <c r="AY148" s="18" t="s">
        <v>149</v>
      </c>
      <c r="BE148" s="239">
        <f>IF(N148="základná",J148,0)</f>
        <v>0</v>
      </c>
      <c r="BF148" s="239">
        <f>IF(N148="znížená",J148,0)</f>
        <v>222.75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8" t="s">
        <v>157</v>
      </c>
      <c r="BK148" s="239">
        <f>ROUND(I148*H148,2)</f>
        <v>222.75</v>
      </c>
      <c r="BL148" s="18" t="s">
        <v>156</v>
      </c>
      <c r="BM148" s="238" t="s">
        <v>252</v>
      </c>
    </row>
    <row r="149" s="2" customFormat="1" ht="16.30189" customHeight="1">
      <c r="A149" s="35"/>
      <c r="B149" s="36"/>
      <c r="C149" s="227" t="s">
        <v>74</v>
      </c>
      <c r="D149" s="227" t="s">
        <v>152</v>
      </c>
      <c r="E149" s="228" t="s">
        <v>1338</v>
      </c>
      <c r="F149" s="229" t="s">
        <v>1339</v>
      </c>
      <c r="G149" s="230" t="s">
        <v>1</v>
      </c>
      <c r="H149" s="231">
        <v>1</v>
      </c>
      <c r="I149" s="232">
        <v>2420</v>
      </c>
      <c r="J149" s="232">
        <f>ROUND(I149*H149,2)</f>
        <v>2420</v>
      </c>
      <c r="K149" s="233"/>
      <c r="L149" s="38"/>
      <c r="M149" s="234" t="s">
        <v>1</v>
      </c>
      <c r="N149" s="235" t="s">
        <v>40</v>
      </c>
      <c r="O149" s="236">
        <v>0</v>
      </c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156</v>
      </c>
      <c r="AT149" s="238" t="s">
        <v>152</v>
      </c>
      <c r="AU149" s="238" t="s">
        <v>157</v>
      </c>
      <c r="AY149" s="18" t="s">
        <v>149</v>
      </c>
      <c r="BE149" s="239">
        <f>IF(N149="základná",J149,0)</f>
        <v>0</v>
      </c>
      <c r="BF149" s="239">
        <f>IF(N149="znížená",J149,0)</f>
        <v>2420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8" t="s">
        <v>157</v>
      </c>
      <c r="BK149" s="239">
        <f>ROUND(I149*H149,2)</f>
        <v>2420</v>
      </c>
      <c r="BL149" s="18" t="s">
        <v>156</v>
      </c>
      <c r="BM149" s="238" t="s">
        <v>256</v>
      </c>
    </row>
    <row r="150" s="12" customFormat="1" ht="25.92" customHeight="1">
      <c r="A150" s="12"/>
      <c r="B150" s="212"/>
      <c r="C150" s="213"/>
      <c r="D150" s="214" t="s">
        <v>73</v>
      </c>
      <c r="E150" s="215" t="s">
        <v>361</v>
      </c>
      <c r="F150" s="215" t="s">
        <v>362</v>
      </c>
      <c r="G150" s="213"/>
      <c r="H150" s="213"/>
      <c r="I150" s="213"/>
      <c r="J150" s="216">
        <f>BK150</f>
        <v>0</v>
      </c>
      <c r="K150" s="213"/>
      <c r="L150" s="217"/>
      <c r="M150" s="261"/>
      <c r="N150" s="262"/>
      <c r="O150" s="262"/>
      <c r="P150" s="263">
        <v>0</v>
      </c>
      <c r="Q150" s="262"/>
      <c r="R150" s="263">
        <v>0</v>
      </c>
      <c r="S150" s="262"/>
      <c r="T150" s="264"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2" t="s">
        <v>82</v>
      </c>
      <c r="AT150" s="223" t="s">
        <v>73</v>
      </c>
      <c r="AU150" s="223" t="s">
        <v>74</v>
      </c>
      <c r="AY150" s="222" t="s">
        <v>149</v>
      </c>
      <c r="BK150" s="224">
        <v>0</v>
      </c>
    </row>
    <row r="151" s="2" customFormat="1" ht="6.96" customHeight="1">
      <c r="A151" s="35"/>
      <c r="B151" s="68"/>
      <c r="C151" s="69"/>
      <c r="D151" s="69"/>
      <c r="E151" s="69"/>
      <c r="F151" s="69"/>
      <c r="G151" s="69"/>
      <c r="H151" s="69"/>
      <c r="I151" s="69"/>
      <c r="J151" s="69"/>
      <c r="K151" s="69"/>
      <c r="L151" s="38"/>
      <c r="M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</sheetData>
  <sheetProtection sheet="1" autoFilter="0" formatColumns="0" formatRows="0" objects="1" scenarios="1" spinCount="100000" saltValue="6MikRaPK5hT4aooa6vnnIwyfhcqfUeyc4WMfmDSLugJDnPBl0nPgg8c6TDYftUZNWyNubhKHU7XSw6mAvj0oCQ==" hashValue="0n2kePjaXX0i4K4O6qefp0tipdhw1tJgFBXzDytoRMO73/y1N8XczEbBjtEieKLcvKChpgPTjmffFuySYd3vxg==" algorithmName="SHA-512" password="CC35"/>
  <autoFilter ref="C121:K15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hidden="1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1"/>
      <c r="AT3" s="18" t="s">
        <v>74</v>
      </c>
    </row>
    <row r="4" hidden="1" s="1" customFormat="1" ht="24.96" customHeight="1">
      <c r="B4" s="21"/>
      <c r="D4" s="144" t="s">
        <v>115</v>
      </c>
      <c r="L4" s="21"/>
      <c r="M4" s="145" t="s">
        <v>9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6" t="s">
        <v>13</v>
      </c>
      <c r="L6" s="21"/>
    </row>
    <row r="7" hidden="1" s="1" customFormat="1" ht="16.30189" customHeight="1">
      <c r="B7" s="21"/>
      <c r="E7" s="147" t="str">
        <f>'Rekapitulácia stavby'!K6</f>
        <v>NURCH</v>
      </c>
      <c r="F7" s="146"/>
      <c r="G7" s="146"/>
      <c r="H7" s="146"/>
      <c r="L7" s="21"/>
    </row>
    <row r="8" hidden="1" s="2" customFormat="1" ht="12" customHeight="1">
      <c r="A8" s="35"/>
      <c r="B8" s="38"/>
      <c r="C8" s="35"/>
      <c r="D8" s="146" t="s">
        <v>116</v>
      </c>
      <c r="E8" s="35"/>
      <c r="F8" s="35"/>
      <c r="G8" s="35"/>
      <c r="H8" s="35"/>
      <c r="I8" s="35"/>
      <c r="J8" s="35"/>
      <c r="K8" s="35"/>
      <c r="L8" s="6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30189" customHeight="1">
      <c r="A9" s="35"/>
      <c r="B9" s="38"/>
      <c r="C9" s="35"/>
      <c r="D9" s="35"/>
      <c r="E9" s="148" t="s">
        <v>117</v>
      </c>
      <c r="F9" s="35"/>
      <c r="G9" s="35"/>
      <c r="H9" s="35"/>
      <c r="I9" s="35"/>
      <c r="J9" s="35"/>
      <c r="K9" s="35"/>
      <c r="L9" s="6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6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8"/>
      <c r="C11" s="35"/>
      <c r="D11" s="146" t="s">
        <v>15</v>
      </c>
      <c r="E11" s="35"/>
      <c r="F11" s="149" t="s">
        <v>1</v>
      </c>
      <c r="G11" s="35"/>
      <c r="H11" s="35"/>
      <c r="I11" s="146" t="s">
        <v>16</v>
      </c>
      <c r="J11" s="149" t="s">
        <v>1</v>
      </c>
      <c r="K11" s="35"/>
      <c r="L11" s="6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8"/>
      <c r="C12" s="35"/>
      <c r="D12" s="146" t="s">
        <v>17</v>
      </c>
      <c r="E12" s="35"/>
      <c r="F12" s="149" t="s">
        <v>18</v>
      </c>
      <c r="G12" s="35"/>
      <c r="H12" s="35"/>
      <c r="I12" s="146" t="s">
        <v>19</v>
      </c>
      <c r="J12" s="150" t="str">
        <f>'Rekapitulácia stavby'!AN8</f>
        <v>10. 2. 2023</v>
      </c>
      <c r="K12" s="35"/>
      <c r="L12" s="6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6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8"/>
      <c r="C14" s="35"/>
      <c r="D14" s="146" t="s">
        <v>21</v>
      </c>
      <c r="E14" s="35"/>
      <c r="F14" s="35"/>
      <c r="G14" s="35"/>
      <c r="H14" s="35"/>
      <c r="I14" s="146" t="s">
        <v>22</v>
      </c>
      <c r="J14" s="149" t="str">
        <f>IF('Rekapitulácia stavby'!AN10="","",'Rekapitulácia stavby'!AN10)</f>
        <v/>
      </c>
      <c r="K14" s="35"/>
      <c r="L14" s="6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8"/>
      <c r="C15" s="35"/>
      <c r="D15" s="35"/>
      <c r="E15" s="149" t="str">
        <f>IF('Rekapitulácia stavby'!E11="","",'Rekapitulácia stavby'!E11)</f>
        <v>NÁRODNÝ ÚSTAV REUMATICKÝCH CHORÔB</v>
      </c>
      <c r="F15" s="35"/>
      <c r="G15" s="35"/>
      <c r="H15" s="35"/>
      <c r="I15" s="146" t="s">
        <v>24</v>
      </c>
      <c r="J15" s="149" t="str">
        <f>IF('Rekapitulácia stavby'!AN11="","",'Rekapitulácia stavby'!AN11)</f>
        <v/>
      </c>
      <c r="K15" s="35"/>
      <c r="L15" s="6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6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8"/>
      <c r="C17" s="35"/>
      <c r="D17" s="146" t="s">
        <v>25</v>
      </c>
      <c r="E17" s="35"/>
      <c r="F17" s="35"/>
      <c r="G17" s="35"/>
      <c r="H17" s="35"/>
      <c r="I17" s="146" t="s">
        <v>22</v>
      </c>
      <c r="J17" s="149" t="str">
        <f>'Rekapitulácia stavby'!AN13</f>
        <v>31415644</v>
      </c>
      <c r="K17" s="35"/>
      <c r="L17" s="6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8"/>
      <c r="C18" s="35"/>
      <c r="D18" s="35"/>
      <c r="E18" s="149" t="str">
        <f>'Rekapitulácia stavby'!E14</f>
        <v>TRILAUG s.r.o.</v>
      </c>
      <c r="F18" s="149"/>
      <c r="G18" s="149"/>
      <c r="H18" s="149"/>
      <c r="I18" s="146" t="s">
        <v>24</v>
      </c>
      <c r="J18" s="149" t="str">
        <f>'Rekapitulácia stavby'!AN14</f>
        <v/>
      </c>
      <c r="K18" s="35"/>
      <c r="L18" s="6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6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8"/>
      <c r="C20" s="35"/>
      <c r="D20" s="146" t="s">
        <v>28</v>
      </c>
      <c r="E20" s="35"/>
      <c r="F20" s="35"/>
      <c r="G20" s="35"/>
      <c r="H20" s="35"/>
      <c r="I20" s="146" t="s">
        <v>22</v>
      </c>
      <c r="J20" s="149" t="str">
        <f>IF('Rekapitulácia stavby'!AN16="","",'Rekapitulácia stavby'!AN16)</f>
        <v/>
      </c>
      <c r="K20" s="35"/>
      <c r="L20" s="6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8"/>
      <c r="C21" s="35"/>
      <c r="D21" s="35"/>
      <c r="E21" s="149" t="str">
        <f>IF('Rekapitulácia stavby'!E17="","",'Rekapitulácia stavby'!E17)</f>
        <v xml:space="preserve"> </v>
      </c>
      <c r="F21" s="35"/>
      <c r="G21" s="35"/>
      <c r="H21" s="35"/>
      <c r="I21" s="146" t="s">
        <v>24</v>
      </c>
      <c r="J21" s="149" t="str">
        <f>IF('Rekapitulácia stavby'!AN17="","",'Rekapitulácia stavby'!AN17)</f>
        <v/>
      </c>
      <c r="K21" s="35"/>
      <c r="L21" s="6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6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8"/>
      <c r="C23" s="35"/>
      <c r="D23" s="146" t="s">
        <v>30</v>
      </c>
      <c r="E23" s="35"/>
      <c r="F23" s="35"/>
      <c r="G23" s="35"/>
      <c r="H23" s="35"/>
      <c r="I23" s="146" t="s">
        <v>22</v>
      </c>
      <c r="J23" s="149" t="str">
        <f>IF('Rekapitulácia stavby'!AN19="","",'Rekapitulácia stavby'!AN19)</f>
        <v/>
      </c>
      <c r="K23" s="35"/>
      <c r="L23" s="6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8"/>
      <c r="C24" s="35"/>
      <c r="D24" s="35"/>
      <c r="E24" s="149" t="str">
        <f>IF('Rekapitulácia stavby'!E20="","",'Rekapitulácia stavby'!E20)</f>
        <v xml:space="preserve"> </v>
      </c>
      <c r="F24" s="35"/>
      <c r="G24" s="35"/>
      <c r="H24" s="35"/>
      <c r="I24" s="146" t="s">
        <v>24</v>
      </c>
      <c r="J24" s="149" t="str">
        <f>IF('Rekapitulácia stavby'!AN20="","",'Rekapitulácia stavby'!AN20)</f>
        <v/>
      </c>
      <c r="K24" s="35"/>
      <c r="L24" s="6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6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8"/>
      <c r="C26" s="35"/>
      <c r="D26" s="146" t="s">
        <v>31</v>
      </c>
      <c r="E26" s="35"/>
      <c r="F26" s="35"/>
      <c r="G26" s="35"/>
      <c r="H26" s="35"/>
      <c r="I26" s="35"/>
      <c r="J26" s="35"/>
      <c r="K26" s="35"/>
      <c r="L26" s="6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30189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hidden="1" s="2" customFormat="1" ht="6.96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6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8"/>
      <c r="C29" s="35"/>
      <c r="D29" s="155"/>
      <c r="E29" s="155"/>
      <c r="F29" s="155"/>
      <c r="G29" s="155"/>
      <c r="H29" s="155"/>
      <c r="I29" s="155"/>
      <c r="J29" s="155"/>
      <c r="K29" s="155"/>
      <c r="L29" s="6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8"/>
      <c r="C30" s="35"/>
      <c r="D30" s="156" t="s">
        <v>34</v>
      </c>
      <c r="E30" s="35"/>
      <c r="F30" s="35"/>
      <c r="G30" s="35"/>
      <c r="H30" s="35"/>
      <c r="I30" s="35"/>
      <c r="J30" s="157">
        <f>ROUND(J128, 2)</f>
        <v>18043.130000000001</v>
      </c>
      <c r="K30" s="35"/>
      <c r="L30" s="6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8"/>
      <c r="C31" s="35"/>
      <c r="D31" s="155"/>
      <c r="E31" s="155"/>
      <c r="F31" s="155"/>
      <c r="G31" s="155"/>
      <c r="H31" s="155"/>
      <c r="I31" s="155"/>
      <c r="J31" s="155"/>
      <c r="K31" s="155"/>
      <c r="L31" s="6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8"/>
      <c r="C32" s="35"/>
      <c r="D32" s="35"/>
      <c r="E32" s="35"/>
      <c r="F32" s="158" t="s">
        <v>36</v>
      </c>
      <c r="G32" s="35"/>
      <c r="H32" s="35"/>
      <c r="I32" s="158" t="s">
        <v>35</v>
      </c>
      <c r="J32" s="158" t="s">
        <v>37</v>
      </c>
      <c r="K32" s="35"/>
      <c r="L32" s="6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8"/>
      <c r="C33" s="35"/>
      <c r="D33" s="159" t="s">
        <v>38</v>
      </c>
      <c r="E33" s="160" t="s">
        <v>39</v>
      </c>
      <c r="F33" s="161">
        <f>ROUND((SUM(BE128:BE245)),  2)</f>
        <v>0</v>
      </c>
      <c r="G33" s="162"/>
      <c r="H33" s="162"/>
      <c r="I33" s="163">
        <v>0.20000000000000001</v>
      </c>
      <c r="J33" s="161">
        <f>ROUND(((SUM(BE128:BE245))*I33),  2)</f>
        <v>0</v>
      </c>
      <c r="K33" s="35"/>
      <c r="L33" s="6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8"/>
      <c r="C34" s="35"/>
      <c r="D34" s="35"/>
      <c r="E34" s="160" t="s">
        <v>40</v>
      </c>
      <c r="F34" s="164">
        <f>ROUND((SUM(BF128:BF245)),  2)</f>
        <v>18043.130000000001</v>
      </c>
      <c r="G34" s="35"/>
      <c r="H34" s="35"/>
      <c r="I34" s="165">
        <v>0.20000000000000001</v>
      </c>
      <c r="J34" s="164">
        <f>ROUND(((SUM(BF128:BF245))*I34),  2)</f>
        <v>3608.6300000000001</v>
      </c>
      <c r="K34" s="35"/>
      <c r="L34" s="6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8"/>
      <c r="C35" s="35"/>
      <c r="D35" s="35"/>
      <c r="E35" s="146" t="s">
        <v>41</v>
      </c>
      <c r="F35" s="164">
        <f>ROUND((SUM(BG128:BG245)),  2)</f>
        <v>0</v>
      </c>
      <c r="G35" s="35"/>
      <c r="H35" s="35"/>
      <c r="I35" s="165">
        <v>0.20000000000000001</v>
      </c>
      <c r="J35" s="164">
        <f>0</f>
        <v>0</v>
      </c>
      <c r="K35" s="35"/>
      <c r="L35" s="6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8"/>
      <c r="C36" s="35"/>
      <c r="D36" s="35"/>
      <c r="E36" s="146" t="s">
        <v>42</v>
      </c>
      <c r="F36" s="164">
        <f>ROUND((SUM(BH128:BH245)),  2)</f>
        <v>0</v>
      </c>
      <c r="G36" s="35"/>
      <c r="H36" s="35"/>
      <c r="I36" s="165">
        <v>0.20000000000000001</v>
      </c>
      <c r="J36" s="164">
        <f>0</f>
        <v>0</v>
      </c>
      <c r="K36" s="35"/>
      <c r="L36" s="6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8"/>
      <c r="C37" s="35"/>
      <c r="D37" s="35"/>
      <c r="E37" s="160" t="s">
        <v>43</v>
      </c>
      <c r="F37" s="161">
        <f>ROUND((SUM(BI128:BI245)),  2)</f>
        <v>0</v>
      </c>
      <c r="G37" s="162"/>
      <c r="H37" s="162"/>
      <c r="I37" s="163">
        <v>0</v>
      </c>
      <c r="J37" s="161">
        <f>0</f>
        <v>0</v>
      </c>
      <c r="K37" s="35"/>
      <c r="L37" s="6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6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8"/>
      <c r="C39" s="166"/>
      <c r="D39" s="167" t="s">
        <v>44</v>
      </c>
      <c r="E39" s="168"/>
      <c r="F39" s="168"/>
      <c r="G39" s="169" t="s">
        <v>45</v>
      </c>
      <c r="H39" s="170" t="s">
        <v>46</v>
      </c>
      <c r="I39" s="168"/>
      <c r="J39" s="171">
        <f>SUM(J30:J37)</f>
        <v>21651.760000000002</v>
      </c>
      <c r="K39" s="172"/>
      <c r="L39" s="6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6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5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5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5"/>
      <c r="B61" s="38"/>
      <c r="C61" s="35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5"/>
      <c r="B65" s="38"/>
      <c r="C65" s="35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5"/>
      <c r="B76" s="38"/>
      <c r="C76" s="35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4" t="s">
        <v>118</v>
      </c>
      <c r="D82" s="37"/>
      <c r="E82" s="37"/>
      <c r="F82" s="37"/>
      <c r="G82" s="37"/>
      <c r="H82" s="37"/>
      <c r="I82" s="37"/>
      <c r="J82" s="37"/>
      <c r="K82" s="37"/>
      <c r="L82" s="6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30" t="s">
        <v>13</v>
      </c>
      <c r="D84" s="37"/>
      <c r="E84" s="37"/>
      <c r="F84" s="37"/>
      <c r="G84" s="37"/>
      <c r="H84" s="37"/>
      <c r="I84" s="37"/>
      <c r="J84" s="37"/>
      <c r="K84" s="37"/>
      <c r="L84" s="6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30189" customHeight="1">
      <c r="A85" s="35"/>
      <c r="B85" s="36"/>
      <c r="C85" s="37"/>
      <c r="D85" s="37"/>
      <c r="E85" s="184" t="str">
        <f>E7</f>
        <v>NURCH</v>
      </c>
      <c r="F85" s="30"/>
      <c r="G85" s="30"/>
      <c r="H85" s="30"/>
      <c r="I85" s="37"/>
      <c r="J85" s="37"/>
      <c r="K85" s="37"/>
      <c r="L85" s="6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30" t="s">
        <v>116</v>
      </c>
      <c r="D86" s="37"/>
      <c r="E86" s="37"/>
      <c r="F86" s="37"/>
      <c r="G86" s="37"/>
      <c r="H86" s="37"/>
      <c r="I86" s="37"/>
      <c r="J86" s="37"/>
      <c r="K86" s="37"/>
      <c r="L86" s="6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30189" customHeight="1">
      <c r="A87" s="35"/>
      <c r="B87" s="36"/>
      <c r="C87" s="37"/>
      <c r="D87" s="37"/>
      <c r="E87" s="78" t="str">
        <f>E9</f>
        <v>01-01-01 - Búracie práce</v>
      </c>
      <c r="F87" s="37"/>
      <c r="G87" s="37"/>
      <c r="H87" s="37"/>
      <c r="I87" s="37"/>
      <c r="J87" s="37"/>
      <c r="K87" s="37"/>
      <c r="L87" s="6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30" t="s">
        <v>17</v>
      </c>
      <c r="D89" s="37"/>
      <c r="E89" s="37"/>
      <c r="F89" s="27" t="str">
        <f>F12</f>
        <v xml:space="preserve"> </v>
      </c>
      <c r="G89" s="37"/>
      <c r="H89" s="37"/>
      <c r="I89" s="30" t="s">
        <v>19</v>
      </c>
      <c r="J89" s="81" t="str">
        <f>IF(J12="","",J12)</f>
        <v>10. 2. 2023</v>
      </c>
      <c r="K89" s="37"/>
      <c r="L89" s="6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30566" customHeight="1">
      <c r="A91" s="35"/>
      <c r="B91" s="36"/>
      <c r="C91" s="30" t="s">
        <v>21</v>
      </c>
      <c r="D91" s="37"/>
      <c r="E91" s="37"/>
      <c r="F91" s="27" t="str">
        <f>E15</f>
        <v>NÁRODNÝ ÚSTAV REUMATICKÝCH CHORÔB</v>
      </c>
      <c r="G91" s="37"/>
      <c r="H91" s="37"/>
      <c r="I91" s="30" t="s">
        <v>28</v>
      </c>
      <c r="J91" s="31" t="str">
        <f>E21</f>
        <v xml:space="preserve"> </v>
      </c>
      <c r="K91" s="37"/>
      <c r="L91" s="6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30566" customHeight="1">
      <c r="A92" s="35"/>
      <c r="B92" s="36"/>
      <c r="C92" s="30" t="s">
        <v>25</v>
      </c>
      <c r="D92" s="37"/>
      <c r="E92" s="37"/>
      <c r="F92" s="27" t="str">
        <f>IF(E18="","",E18)</f>
        <v>TRILAUG s.r.o.</v>
      </c>
      <c r="G92" s="37"/>
      <c r="H92" s="37"/>
      <c r="I92" s="30" t="s">
        <v>30</v>
      </c>
      <c r="J92" s="31" t="str">
        <f>E24</f>
        <v xml:space="preserve"> </v>
      </c>
      <c r="K92" s="37"/>
      <c r="L92" s="6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119</v>
      </c>
      <c r="D94" s="140"/>
      <c r="E94" s="140"/>
      <c r="F94" s="140"/>
      <c r="G94" s="140"/>
      <c r="H94" s="140"/>
      <c r="I94" s="140"/>
      <c r="J94" s="186" t="s">
        <v>120</v>
      </c>
      <c r="K94" s="140"/>
      <c r="L94" s="6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7" t="s">
        <v>121</v>
      </c>
      <c r="D96" s="37"/>
      <c r="E96" s="37"/>
      <c r="F96" s="37"/>
      <c r="G96" s="37"/>
      <c r="H96" s="37"/>
      <c r="I96" s="37"/>
      <c r="J96" s="112">
        <f>J128</f>
        <v>18043.130000000001</v>
      </c>
      <c r="K96" s="37"/>
      <c r="L96" s="6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122</v>
      </c>
    </row>
    <row r="97" s="9" customFormat="1" ht="24.96" customHeight="1">
      <c r="A97" s="9"/>
      <c r="B97" s="188"/>
      <c r="C97" s="189"/>
      <c r="D97" s="190" t="s">
        <v>123</v>
      </c>
      <c r="E97" s="191"/>
      <c r="F97" s="191"/>
      <c r="G97" s="191"/>
      <c r="H97" s="191"/>
      <c r="I97" s="191"/>
      <c r="J97" s="192">
        <f>J129</f>
        <v>14337.549999999999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95"/>
      <c r="D98" s="196" t="s">
        <v>124</v>
      </c>
      <c r="E98" s="197"/>
      <c r="F98" s="197"/>
      <c r="G98" s="197"/>
      <c r="H98" s="197"/>
      <c r="I98" s="197"/>
      <c r="J98" s="198">
        <f>J130</f>
        <v>14337.25</v>
      </c>
      <c r="K98" s="195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95"/>
      <c r="D99" s="196" t="s">
        <v>125</v>
      </c>
      <c r="E99" s="197"/>
      <c r="F99" s="197"/>
      <c r="G99" s="197"/>
      <c r="H99" s="197"/>
      <c r="I99" s="197"/>
      <c r="J99" s="198">
        <f>J211</f>
        <v>0.29999999999999999</v>
      </c>
      <c r="K99" s="195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8"/>
      <c r="C100" s="189"/>
      <c r="D100" s="190" t="s">
        <v>126</v>
      </c>
      <c r="E100" s="191"/>
      <c r="F100" s="191"/>
      <c r="G100" s="191"/>
      <c r="H100" s="191"/>
      <c r="I100" s="191"/>
      <c r="J100" s="192">
        <f>J213</f>
        <v>2502.6800000000003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4"/>
      <c r="C101" s="195"/>
      <c r="D101" s="196" t="s">
        <v>127</v>
      </c>
      <c r="E101" s="197"/>
      <c r="F101" s="197"/>
      <c r="G101" s="197"/>
      <c r="H101" s="197"/>
      <c r="I101" s="197"/>
      <c r="J101" s="198">
        <f>J214</f>
        <v>40</v>
      </c>
      <c r="K101" s="195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95"/>
      <c r="D102" s="196" t="s">
        <v>128</v>
      </c>
      <c r="E102" s="197"/>
      <c r="F102" s="197"/>
      <c r="G102" s="197"/>
      <c r="H102" s="197"/>
      <c r="I102" s="197"/>
      <c r="J102" s="198">
        <f>J216</f>
        <v>470</v>
      </c>
      <c r="K102" s="195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95"/>
      <c r="D103" s="196" t="s">
        <v>129</v>
      </c>
      <c r="E103" s="197"/>
      <c r="F103" s="197"/>
      <c r="G103" s="197"/>
      <c r="H103" s="197"/>
      <c r="I103" s="197"/>
      <c r="J103" s="198">
        <f>J218</f>
        <v>53.950000000000003</v>
      </c>
      <c r="K103" s="195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95"/>
      <c r="D104" s="196" t="s">
        <v>130</v>
      </c>
      <c r="E104" s="197"/>
      <c r="F104" s="197"/>
      <c r="G104" s="197"/>
      <c r="H104" s="197"/>
      <c r="I104" s="197"/>
      <c r="J104" s="198">
        <f>J222</f>
        <v>841.69000000000005</v>
      </c>
      <c r="K104" s="195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95"/>
      <c r="D105" s="196" t="s">
        <v>131</v>
      </c>
      <c r="E105" s="197"/>
      <c r="F105" s="197"/>
      <c r="G105" s="197"/>
      <c r="H105" s="197"/>
      <c r="I105" s="197"/>
      <c r="J105" s="198">
        <f>J232</f>
        <v>1097.04</v>
      </c>
      <c r="K105" s="195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8"/>
      <c r="C106" s="189"/>
      <c r="D106" s="190" t="s">
        <v>132</v>
      </c>
      <c r="E106" s="191"/>
      <c r="F106" s="191"/>
      <c r="G106" s="191"/>
      <c r="H106" s="191"/>
      <c r="I106" s="191"/>
      <c r="J106" s="192">
        <f>J239</f>
        <v>773.89999999999998</v>
      </c>
      <c r="K106" s="189"/>
      <c r="L106" s="19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8"/>
      <c r="C107" s="189"/>
      <c r="D107" s="190" t="s">
        <v>133</v>
      </c>
      <c r="E107" s="191"/>
      <c r="F107" s="191"/>
      <c r="G107" s="191"/>
      <c r="H107" s="191"/>
      <c r="I107" s="191"/>
      <c r="J107" s="192">
        <f>J243</f>
        <v>429</v>
      </c>
      <c r="K107" s="189"/>
      <c r="L107" s="19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8"/>
      <c r="C108" s="189"/>
      <c r="D108" s="190" t="s">
        <v>134</v>
      </c>
      <c r="E108" s="191"/>
      <c r="F108" s="191"/>
      <c r="G108" s="191"/>
      <c r="H108" s="191"/>
      <c r="I108" s="191"/>
      <c r="J108" s="192">
        <f>J245</f>
        <v>0</v>
      </c>
      <c r="K108" s="189"/>
      <c r="L108" s="19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="2" customFormat="1" ht="6.96" customHeight="1">
      <c r="A114" s="35"/>
      <c r="B114" s="70"/>
      <c r="C114" s="71"/>
      <c r="D114" s="71"/>
      <c r="E114" s="71"/>
      <c r="F114" s="71"/>
      <c r="G114" s="71"/>
      <c r="H114" s="71"/>
      <c r="I114" s="71"/>
      <c r="J114" s="71"/>
      <c r="K114" s="71"/>
      <c r="L114" s="6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4" t="s">
        <v>135</v>
      </c>
      <c r="D115" s="37"/>
      <c r="E115" s="37"/>
      <c r="F115" s="37"/>
      <c r="G115" s="37"/>
      <c r="H115" s="37"/>
      <c r="I115" s="37"/>
      <c r="J115" s="37"/>
      <c r="K115" s="37"/>
      <c r="L115" s="6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30" t="s">
        <v>13</v>
      </c>
      <c r="D117" s="37"/>
      <c r="E117" s="37"/>
      <c r="F117" s="37"/>
      <c r="G117" s="37"/>
      <c r="H117" s="37"/>
      <c r="I117" s="37"/>
      <c r="J117" s="37"/>
      <c r="K117" s="37"/>
      <c r="L117" s="6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30189" customHeight="1">
      <c r="A118" s="35"/>
      <c r="B118" s="36"/>
      <c r="C118" s="37"/>
      <c r="D118" s="37"/>
      <c r="E118" s="184" t="str">
        <f>E7</f>
        <v>NURCH</v>
      </c>
      <c r="F118" s="30"/>
      <c r="G118" s="30"/>
      <c r="H118" s="30"/>
      <c r="I118" s="37"/>
      <c r="J118" s="37"/>
      <c r="K118" s="37"/>
      <c r="L118" s="6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30" t="s">
        <v>116</v>
      </c>
      <c r="D119" s="37"/>
      <c r="E119" s="37"/>
      <c r="F119" s="37"/>
      <c r="G119" s="37"/>
      <c r="H119" s="37"/>
      <c r="I119" s="37"/>
      <c r="J119" s="37"/>
      <c r="K119" s="37"/>
      <c r="L119" s="6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30189" customHeight="1">
      <c r="A120" s="35"/>
      <c r="B120" s="36"/>
      <c r="C120" s="37"/>
      <c r="D120" s="37"/>
      <c r="E120" s="78" t="str">
        <f>E9</f>
        <v>01-01-01 - Búracie práce</v>
      </c>
      <c r="F120" s="37"/>
      <c r="G120" s="37"/>
      <c r="H120" s="37"/>
      <c r="I120" s="37"/>
      <c r="J120" s="37"/>
      <c r="K120" s="37"/>
      <c r="L120" s="6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30" t="s">
        <v>17</v>
      </c>
      <c r="D122" s="37"/>
      <c r="E122" s="37"/>
      <c r="F122" s="27" t="str">
        <f>F12</f>
        <v xml:space="preserve"> </v>
      </c>
      <c r="G122" s="37"/>
      <c r="H122" s="37"/>
      <c r="I122" s="30" t="s">
        <v>19</v>
      </c>
      <c r="J122" s="81" t="str">
        <f>IF(J12="","",J12)</f>
        <v>10. 2. 2023</v>
      </c>
      <c r="K122" s="37"/>
      <c r="L122" s="6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30566" customHeight="1">
      <c r="A124" s="35"/>
      <c r="B124" s="36"/>
      <c r="C124" s="30" t="s">
        <v>21</v>
      </c>
      <c r="D124" s="37"/>
      <c r="E124" s="37"/>
      <c r="F124" s="27" t="str">
        <f>E15</f>
        <v>NÁRODNÝ ÚSTAV REUMATICKÝCH CHORÔB</v>
      </c>
      <c r="G124" s="37"/>
      <c r="H124" s="37"/>
      <c r="I124" s="30" t="s">
        <v>28</v>
      </c>
      <c r="J124" s="31" t="str">
        <f>E21</f>
        <v xml:space="preserve"> </v>
      </c>
      <c r="K124" s="37"/>
      <c r="L124" s="6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30566" customHeight="1">
      <c r="A125" s="35"/>
      <c r="B125" s="36"/>
      <c r="C125" s="30" t="s">
        <v>25</v>
      </c>
      <c r="D125" s="37"/>
      <c r="E125" s="37"/>
      <c r="F125" s="27" t="str">
        <f>IF(E18="","",E18)</f>
        <v>TRILAUG s.r.o.</v>
      </c>
      <c r="G125" s="37"/>
      <c r="H125" s="37"/>
      <c r="I125" s="30" t="s">
        <v>30</v>
      </c>
      <c r="J125" s="31" t="str">
        <f>E24</f>
        <v xml:space="preserve"> </v>
      </c>
      <c r="K125" s="37"/>
      <c r="L125" s="6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200"/>
      <c r="B127" s="201"/>
      <c r="C127" s="202" t="s">
        <v>136</v>
      </c>
      <c r="D127" s="203" t="s">
        <v>59</v>
      </c>
      <c r="E127" s="203" t="s">
        <v>55</v>
      </c>
      <c r="F127" s="203" t="s">
        <v>56</v>
      </c>
      <c r="G127" s="203" t="s">
        <v>137</v>
      </c>
      <c r="H127" s="203" t="s">
        <v>138</v>
      </c>
      <c r="I127" s="203" t="s">
        <v>139</v>
      </c>
      <c r="J127" s="204" t="s">
        <v>120</v>
      </c>
      <c r="K127" s="205" t="s">
        <v>140</v>
      </c>
      <c r="L127" s="206"/>
      <c r="M127" s="102" t="s">
        <v>1</v>
      </c>
      <c r="N127" s="103" t="s">
        <v>38</v>
      </c>
      <c r="O127" s="103" t="s">
        <v>141</v>
      </c>
      <c r="P127" s="103" t="s">
        <v>142</v>
      </c>
      <c r="Q127" s="103" t="s">
        <v>143</v>
      </c>
      <c r="R127" s="103" t="s">
        <v>144</v>
      </c>
      <c r="S127" s="103" t="s">
        <v>145</v>
      </c>
      <c r="T127" s="104" t="s">
        <v>146</v>
      </c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/>
    </row>
    <row r="128" s="2" customFormat="1" ht="22.8" customHeight="1">
      <c r="A128" s="35"/>
      <c r="B128" s="36"/>
      <c r="C128" s="109" t="s">
        <v>121</v>
      </c>
      <c r="D128" s="37"/>
      <c r="E128" s="37"/>
      <c r="F128" s="37"/>
      <c r="G128" s="37"/>
      <c r="H128" s="37"/>
      <c r="I128" s="37"/>
      <c r="J128" s="207">
        <f>BK128</f>
        <v>18043.130000000001</v>
      </c>
      <c r="K128" s="37"/>
      <c r="L128" s="38"/>
      <c r="M128" s="105"/>
      <c r="N128" s="208"/>
      <c r="O128" s="106"/>
      <c r="P128" s="209">
        <f>P129+P213+P239+P243+P245</f>
        <v>0</v>
      </c>
      <c r="Q128" s="106"/>
      <c r="R128" s="209">
        <f>R129+R213+R239+R243+R245</f>
        <v>0</v>
      </c>
      <c r="S128" s="106"/>
      <c r="T128" s="210">
        <f>T129+T213+T239+T243+T245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73</v>
      </c>
      <c r="AU128" s="18" t="s">
        <v>122</v>
      </c>
      <c r="BK128" s="211">
        <f>BK129+BK213+BK239+BK243+BK245</f>
        <v>18043.130000000001</v>
      </c>
    </row>
    <row r="129" s="12" customFormat="1" ht="25.92" customHeight="1">
      <c r="A129" s="12"/>
      <c r="B129" s="212"/>
      <c r="C129" s="213"/>
      <c r="D129" s="214" t="s">
        <v>73</v>
      </c>
      <c r="E129" s="215" t="s">
        <v>147</v>
      </c>
      <c r="F129" s="215" t="s">
        <v>148</v>
      </c>
      <c r="G129" s="213"/>
      <c r="H129" s="213"/>
      <c r="I129" s="213"/>
      <c r="J129" s="216">
        <f>BK129</f>
        <v>14337.549999999999</v>
      </c>
      <c r="K129" s="213"/>
      <c r="L129" s="217"/>
      <c r="M129" s="218"/>
      <c r="N129" s="219"/>
      <c r="O129" s="219"/>
      <c r="P129" s="220">
        <f>P130+P211</f>
        <v>0</v>
      </c>
      <c r="Q129" s="219"/>
      <c r="R129" s="220">
        <f>R130+R211</f>
        <v>0</v>
      </c>
      <c r="S129" s="219"/>
      <c r="T129" s="221">
        <f>T130+T211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82</v>
      </c>
      <c r="AT129" s="223" t="s">
        <v>73</v>
      </c>
      <c r="AU129" s="223" t="s">
        <v>74</v>
      </c>
      <c r="AY129" s="222" t="s">
        <v>149</v>
      </c>
      <c r="BK129" s="224">
        <f>BK130+BK211</f>
        <v>14337.549999999999</v>
      </c>
    </row>
    <row r="130" s="12" customFormat="1" ht="22.8" customHeight="1">
      <c r="A130" s="12"/>
      <c r="B130" s="212"/>
      <c r="C130" s="213"/>
      <c r="D130" s="214" t="s">
        <v>73</v>
      </c>
      <c r="E130" s="225" t="s">
        <v>150</v>
      </c>
      <c r="F130" s="225" t="s">
        <v>151</v>
      </c>
      <c r="G130" s="213"/>
      <c r="H130" s="213"/>
      <c r="I130" s="213"/>
      <c r="J130" s="226">
        <f>BK130</f>
        <v>14337.25</v>
      </c>
      <c r="K130" s="213"/>
      <c r="L130" s="217"/>
      <c r="M130" s="218"/>
      <c r="N130" s="219"/>
      <c r="O130" s="219"/>
      <c r="P130" s="220">
        <f>SUM(P131:P210)</f>
        <v>0</v>
      </c>
      <c r="Q130" s="219"/>
      <c r="R130" s="220">
        <f>SUM(R131:R210)</f>
        <v>0</v>
      </c>
      <c r="S130" s="219"/>
      <c r="T130" s="221">
        <f>SUM(T131:T210)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82</v>
      </c>
      <c r="AT130" s="223" t="s">
        <v>73</v>
      </c>
      <c r="AU130" s="223" t="s">
        <v>82</v>
      </c>
      <c r="AY130" s="222" t="s">
        <v>149</v>
      </c>
      <c r="BK130" s="224">
        <f>SUM(BK131:BK210)</f>
        <v>14337.25</v>
      </c>
    </row>
    <row r="131" s="2" customFormat="1" ht="36.72453" customHeight="1">
      <c r="A131" s="35"/>
      <c r="B131" s="36"/>
      <c r="C131" s="227" t="s">
        <v>82</v>
      </c>
      <c r="D131" s="227" t="s">
        <v>152</v>
      </c>
      <c r="E131" s="228" t="s">
        <v>153</v>
      </c>
      <c r="F131" s="229" t="s">
        <v>154</v>
      </c>
      <c r="G131" s="230" t="s">
        <v>155</v>
      </c>
      <c r="H131" s="231">
        <v>83.501999999999995</v>
      </c>
      <c r="I131" s="232">
        <v>3.46</v>
      </c>
      <c r="J131" s="232">
        <f>ROUND(I131*H131,2)</f>
        <v>288.92000000000002</v>
      </c>
      <c r="K131" s="233"/>
      <c r="L131" s="38"/>
      <c r="M131" s="234" t="s">
        <v>1</v>
      </c>
      <c r="N131" s="235" t="s">
        <v>40</v>
      </c>
      <c r="O131" s="236">
        <v>0</v>
      </c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156</v>
      </c>
      <c r="AT131" s="238" t="s">
        <v>152</v>
      </c>
      <c r="AU131" s="238" t="s">
        <v>157</v>
      </c>
      <c r="AY131" s="18" t="s">
        <v>149</v>
      </c>
      <c r="BE131" s="239">
        <f>IF(N131="základná",J131,0)</f>
        <v>0</v>
      </c>
      <c r="BF131" s="239">
        <f>IF(N131="znížená",J131,0)</f>
        <v>288.92000000000002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8" t="s">
        <v>157</v>
      </c>
      <c r="BK131" s="239">
        <f>ROUND(I131*H131,2)</f>
        <v>288.92000000000002</v>
      </c>
      <c r="BL131" s="18" t="s">
        <v>156</v>
      </c>
      <c r="BM131" s="238" t="s">
        <v>157</v>
      </c>
    </row>
    <row r="132" s="13" customFormat="1">
      <c r="A132" s="13"/>
      <c r="B132" s="240"/>
      <c r="C132" s="241"/>
      <c r="D132" s="242" t="s">
        <v>158</v>
      </c>
      <c r="E132" s="243" t="s">
        <v>1</v>
      </c>
      <c r="F132" s="244" t="s">
        <v>159</v>
      </c>
      <c r="G132" s="241"/>
      <c r="H132" s="245">
        <v>83.501999999999995</v>
      </c>
      <c r="I132" s="241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158</v>
      </c>
      <c r="AU132" s="250" t="s">
        <v>157</v>
      </c>
      <c r="AV132" s="13" t="s">
        <v>157</v>
      </c>
      <c r="AW132" s="13" t="s">
        <v>29</v>
      </c>
      <c r="AX132" s="13" t="s">
        <v>74</v>
      </c>
      <c r="AY132" s="250" t="s">
        <v>149</v>
      </c>
    </row>
    <row r="133" s="14" customFormat="1">
      <c r="A133" s="14"/>
      <c r="B133" s="251"/>
      <c r="C133" s="252"/>
      <c r="D133" s="242" t="s">
        <v>158</v>
      </c>
      <c r="E133" s="253" t="s">
        <v>1</v>
      </c>
      <c r="F133" s="254" t="s">
        <v>160</v>
      </c>
      <c r="G133" s="252"/>
      <c r="H133" s="255">
        <v>83.501999999999995</v>
      </c>
      <c r="I133" s="252"/>
      <c r="J133" s="252"/>
      <c r="K133" s="252"/>
      <c r="L133" s="256"/>
      <c r="M133" s="257"/>
      <c r="N133" s="258"/>
      <c r="O133" s="258"/>
      <c r="P133" s="258"/>
      <c r="Q133" s="258"/>
      <c r="R133" s="258"/>
      <c r="S133" s="258"/>
      <c r="T133" s="25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0" t="s">
        <v>158</v>
      </c>
      <c r="AU133" s="260" t="s">
        <v>157</v>
      </c>
      <c r="AV133" s="14" t="s">
        <v>156</v>
      </c>
      <c r="AW133" s="14" t="s">
        <v>29</v>
      </c>
      <c r="AX133" s="14" t="s">
        <v>82</v>
      </c>
      <c r="AY133" s="260" t="s">
        <v>149</v>
      </c>
    </row>
    <row r="134" s="2" customFormat="1" ht="36.72453" customHeight="1">
      <c r="A134" s="35"/>
      <c r="B134" s="36"/>
      <c r="C134" s="227" t="s">
        <v>157</v>
      </c>
      <c r="D134" s="227" t="s">
        <v>152</v>
      </c>
      <c r="E134" s="228" t="s">
        <v>161</v>
      </c>
      <c r="F134" s="229" t="s">
        <v>162</v>
      </c>
      <c r="G134" s="230" t="s">
        <v>163</v>
      </c>
      <c r="H134" s="231">
        <v>0.34399999999999997</v>
      </c>
      <c r="I134" s="232">
        <v>95.060000000000002</v>
      </c>
      <c r="J134" s="232">
        <f>ROUND(I134*H134,2)</f>
        <v>32.700000000000003</v>
      </c>
      <c r="K134" s="233"/>
      <c r="L134" s="38"/>
      <c r="M134" s="234" t="s">
        <v>1</v>
      </c>
      <c r="N134" s="235" t="s">
        <v>40</v>
      </c>
      <c r="O134" s="236">
        <v>0</v>
      </c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156</v>
      </c>
      <c r="AT134" s="238" t="s">
        <v>152</v>
      </c>
      <c r="AU134" s="238" t="s">
        <v>157</v>
      </c>
      <c r="AY134" s="18" t="s">
        <v>149</v>
      </c>
      <c r="BE134" s="239">
        <f>IF(N134="základná",J134,0)</f>
        <v>0</v>
      </c>
      <c r="BF134" s="239">
        <f>IF(N134="znížená",J134,0)</f>
        <v>32.700000000000003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8" t="s">
        <v>157</v>
      </c>
      <c r="BK134" s="239">
        <f>ROUND(I134*H134,2)</f>
        <v>32.700000000000003</v>
      </c>
      <c r="BL134" s="18" t="s">
        <v>156</v>
      </c>
      <c r="BM134" s="238" t="s">
        <v>156</v>
      </c>
    </row>
    <row r="135" s="13" customFormat="1">
      <c r="A135" s="13"/>
      <c r="B135" s="240"/>
      <c r="C135" s="241"/>
      <c r="D135" s="242" t="s">
        <v>158</v>
      </c>
      <c r="E135" s="243" t="s">
        <v>1</v>
      </c>
      <c r="F135" s="244" t="s">
        <v>164</v>
      </c>
      <c r="G135" s="241"/>
      <c r="H135" s="245">
        <v>0.34399999999999997</v>
      </c>
      <c r="I135" s="241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158</v>
      </c>
      <c r="AU135" s="250" t="s">
        <v>157</v>
      </c>
      <c r="AV135" s="13" t="s">
        <v>157</v>
      </c>
      <c r="AW135" s="13" t="s">
        <v>29</v>
      </c>
      <c r="AX135" s="13" t="s">
        <v>74</v>
      </c>
      <c r="AY135" s="250" t="s">
        <v>149</v>
      </c>
    </row>
    <row r="136" s="14" customFormat="1">
      <c r="A136" s="14"/>
      <c r="B136" s="251"/>
      <c r="C136" s="252"/>
      <c r="D136" s="242" t="s">
        <v>158</v>
      </c>
      <c r="E136" s="253" t="s">
        <v>1</v>
      </c>
      <c r="F136" s="254" t="s">
        <v>160</v>
      </c>
      <c r="G136" s="252"/>
      <c r="H136" s="255">
        <v>0.34399999999999997</v>
      </c>
      <c r="I136" s="252"/>
      <c r="J136" s="252"/>
      <c r="K136" s="252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158</v>
      </c>
      <c r="AU136" s="260" t="s">
        <v>157</v>
      </c>
      <c r="AV136" s="14" t="s">
        <v>156</v>
      </c>
      <c r="AW136" s="14" t="s">
        <v>29</v>
      </c>
      <c r="AX136" s="14" t="s">
        <v>82</v>
      </c>
      <c r="AY136" s="260" t="s">
        <v>149</v>
      </c>
    </row>
    <row r="137" s="2" customFormat="1" ht="23.4566" customHeight="1">
      <c r="A137" s="35"/>
      <c r="B137" s="36"/>
      <c r="C137" s="227" t="s">
        <v>165</v>
      </c>
      <c r="D137" s="227" t="s">
        <v>152</v>
      </c>
      <c r="E137" s="228" t="s">
        <v>166</v>
      </c>
      <c r="F137" s="229" t="s">
        <v>167</v>
      </c>
      <c r="G137" s="230" t="s">
        <v>155</v>
      </c>
      <c r="H137" s="231">
        <v>353.22199999999998</v>
      </c>
      <c r="I137" s="232">
        <v>6.9900000000000002</v>
      </c>
      <c r="J137" s="232">
        <f>ROUND(I137*H137,2)</f>
        <v>2469.02</v>
      </c>
      <c r="K137" s="233"/>
      <c r="L137" s="38"/>
      <c r="M137" s="234" t="s">
        <v>1</v>
      </c>
      <c r="N137" s="235" t="s">
        <v>40</v>
      </c>
      <c r="O137" s="236">
        <v>0</v>
      </c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156</v>
      </c>
      <c r="AT137" s="238" t="s">
        <v>152</v>
      </c>
      <c r="AU137" s="238" t="s">
        <v>157</v>
      </c>
      <c r="AY137" s="18" t="s">
        <v>149</v>
      </c>
      <c r="BE137" s="239">
        <f>IF(N137="základná",J137,0)</f>
        <v>0</v>
      </c>
      <c r="BF137" s="239">
        <f>IF(N137="znížená",J137,0)</f>
        <v>2469.02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8" t="s">
        <v>157</v>
      </c>
      <c r="BK137" s="239">
        <f>ROUND(I137*H137,2)</f>
        <v>2469.02</v>
      </c>
      <c r="BL137" s="18" t="s">
        <v>156</v>
      </c>
      <c r="BM137" s="238" t="s">
        <v>168</v>
      </c>
    </row>
    <row r="138" s="13" customFormat="1">
      <c r="A138" s="13"/>
      <c r="B138" s="240"/>
      <c r="C138" s="241"/>
      <c r="D138" s="242" t="s">
        <v>158</v>
      </c>
      <c r="E138" s="243" t="s">
        <v>1</v>
      </c>
      <c r="F138" s="244" t="s">
        <v>169</v>
      </c>
      <c r="G138" s="241"/>
      <c r="H138" s="245">
        <v>118.82599999999999</v>
      </c>
      <c r="I138" s="241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158</v>
      </c>
      <c r="AU138" s="250" t="s">
        <v>157</v>
      </c>
      <c r="AV138" s="13" t="s">
        <v>157</v>
      </c>
      <c r="AW138" s="13" t="s">
        <v>29</v>
      </c>
      <c r="AX138" s="13" t="s">
        <v>74</v>
      </c>
      <c r="AY138" s="250" t="s">
        <v>149</v>
      </c>
    </row>
    <row r="139" s="13" customFormat="1">
      <c r="A139" s="13"/>
      <c r="B139" s="240"/>
      <c r="C139" s="241"/>
      <c r="D139" s="242" t="s">
        <v>158</v>
      </c>
      <c r="E139" s="243" t="s">
        <v>1</v>
      </c>
      <c r="F139" s="244" t="s">
        <v>170</v>
      </c>
      <c r="G139" s="241"/>
      <c r="H139" s="245">
        <v>222.92599999999999</v>
      </c>
      <c r="I139" s="241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158</v>
      </c>
      <c r="AU139" s="250" t="s">
        <v>157</v>
      </c>
      <c r="AV139" s="13" t="s">
        <v>157</v>
      </c>
      <c r="AW139" s="13" t="s">
        <v>29</v>
      </c>
      <c r="AX139" s="13" t="s">
        <v>74</v>
      </c>
      <c r="AY139" s="250" t="s">
        <v>149</v>
      </c>
    </row>
    <row r="140" s="13" customFormat="1">
      <c r="A140" s="13"/>
      <c r="B140" s="240"/>
      <c r="C140" s="241"/>
      <c r="D140" s="242" t="s">
        <v>158</v>
      </c>
      <c r="E140" s="243" t="s">
        <v>1</v>
      </c>
      <c r="F140" s="244" t="s">
        <v>171</v>
      </c>
      <c r="G140" s="241"/>
      <c r="H140" s="245">
        <v>11.470000000000001</v>
      </c>
      <c r="I140" s="241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158</v>
      </c>
      <c r="AU140" s="250" t="s">
        <v>157</v>
      </c>
      <c r="AV140" s="13" t="s">
        <v>157</v>
      </c>
      <c r="AW140" s="13" t="s">
        <v>29</v>
      </c>
      <c r="AX140" s="13" t="s">
        <v>74</v>
      </c>
      <c r="AY140" s="250" t="s">
        <v>149</v>
      </c>
    </row>
    <row r="141" s="14" customFormat="1">
      <c r="A141" s="14"/>
      <c r="B141" s="251"/>
      <c r="C141" s="252"/>
      <c r="D141" s="242" t="s">
        <v>158</v>
      </c>
      <c r="E141" s="253" t="s">
        <v>1</v>
      </c>
      <c r="F141" s="254" t="s">
        <v>160</v>
      </c>
      <c r="G141" s="252"/>
      <c r="H141" s="255">
        <v>353.22199999999998</v>
      </c>
      <c r="I141" s="252"/>
      <c r="J141" s="252"/>
      <c r="K141" s="252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158</v>
      </c>
      <c r="AU141" s="260" t="s">
        <v>157</v>
      </c>
      <c r="AV141" s="14" t="s">
        <v>156</v>
      </c>
      <c r="AW141" s="14" t="s">
        <v>29</v>
      </c>
      <c r="AX141" s="14" t="s">
        <v>82</v>
      </c>
      <c r="AY141" s="260" t="s">
        <v>149</v>
      </c>
    </row>
    <row r="142" s="2" customFormat="1" ht="23.4566" customHeight="1">
      <c r="A142" s="35"/>
      <c r="B142" s="36"/>
      <c r="C142" s="227" t="s">
        <v>156</v>
      </c>
      <c r="D142" s="227" t="s">
        <v>152</v>
      </c>
      <c r="E142" s="228" t="s">
        <v>172</v>
      </c>
      <c r="F142" s="229" t="s">
        <v>173</v>
      </c>
      <c r="G142" s="230" t="s">
        <v>155</v>
      </c>
      <c r="H142" s="231">
        <v>353.22199999999998</v>
      </c>
      <c r="I142" s="232">
        <v>3.1899999999999999</v>
      </c>
      <c r="J142" s="232">
        <f>ROUND(I142*H142,2)</f>
        <v>1126.78</v>
      </c>
      <c r="K142" s="233"/>
      <c r="L142" s="38"/>
      <c r="M142" s="234" t="s">
        <v>1</v>
      </c>
      <c r="N142" s="235" t="s">
        <v>40</v>
      </c>
      <c r="O142" s="236">
        <v>0</v>
      </c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156</v>
      </c>
      <c r="AT142" s="238" t="s">
        <v>152</v>
      </c>
      <c r="AU142" s="238" t="s">
        <v>157</v>
      </c>
      <c r="AY142" s="18" t="s">
        <v>149</v>
      </c>
      <c r="BE142" s="239">
        <f>IF(N142="základná",J142,0)</f>
        <v>0</v>
      </c>
      <c r="BF142" s="239">
        <f>IF(N142="znížená",J142,0)</f>
        <v>1126.78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8" t="s">
        <v>157</v>
      </c>
      <c r="BK142" s="239">
        <f>ROUND(I142*H142,2)</f>
        <v>1126.78</v>
      </c>
      <c r="BL142" s="18" t="s">
        <v>156</v>
      </c>
      <c r="BM142" s="238" t="s">
        <v>174</v>
      </c>
    </row>
    <row r="143" s="2" customFormat="1" ht="31.92453" customHeight="1">
      <c r="A143" s="35"/>
      <c r="B143" s="36"/>
      <c r="C143" s="227" t="s">
        <v>175</v>
      </c>
      <c r="D143" s="227" t="s">
        <v>152</v>
      </c>
      <c r="E143" s="228" t="s">
        <v>176</v>
      </c>
      <c r="F143" s="229" t="s">
        <v>177</v>
      </c>
      <c r="G143" s="230" t="s">
        <v>155</v>
      </c>
      <c r="H143" s="231">
        <v>119.161</v>
      </c>
      <c r="I143" s="232">
        <v>2.6400000000000001</v>
      </c>
      <c r="J143" s="232">
        <f>ROUND(I143*H143,2)</f>
        <v>314.58999999999997</v>
      </c>
      <c r="K143" s="233"/>
      <c r="L143" s="38"/>
      <c r="M143" s="234" t="s">
        <v>1</v>
      </c>
      <c r="N143" s="235" t="s">
        <v>40</v>
      </c>
      <c r="O143" s="236">
        <v>0</v>
      </c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156</v>
      </c>
      <c r="AT143" s="238" t="s">
        <v>152</v>
      </c>
      <c r="AU143" s="238" t="s">
        <v>157</v>
      </c>
      <c r="AY143" s="18" t="s">
        <v>149</v>
      </c>
      <c r="BE143" s="239">
        <f>IF(N143="základná",J143,0)</f>
        <v>0</v>
      </c>
      <c r="BF143" s="239">
        <f>IF(N143="znížená",J143,0)</f>
        <v>314.58999999999997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8" t="s">
        <v>157</v>
      </c>
      <c r="BK143" s="239">
        <f>ROUND(I143*H143,2)</f>
        <v>314.58999999999997</v>
      </c>
      <c r="BL143" s="18" t="s">
        <v>156</v>
      </c>
      <c r="BM143" s="238" t="s">
        <v>178</v>
      </c>
    </row>
    <row r="144" s="13" customFormat="1">
      <c r="A144" s="13"/>
      <c r="B144" s="240"/>
      <c r="C144" s="241"/>
      <c r="D144" s="242" t="s">
        <v>158</v>
      </c>
      <c r="E144" s="243" t="s">
        <v>1</v>
      </c>
      <c r="F144" s="244" t="s">
        <v>169</v>
      </c>
      <c r="G144" s="241"/>
      <c r="H144" s="245">
        <v>118.82599999999999</v>
      </c>
      <c r="I144" s="241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158</v>
      </c>
      <c r="AU144" s="250" t="s">
        <v>157</v>
      </c>
      <c r="AV144" s="13" t="s">
        <v>157</v>
      </c>
      <c r="AW144" s="13" t="s">
        <v>29</v>
      </c>
      <c r="AX144" s="13" t="s">
        <v>74</v>
      </c>
      <c r="AY144" s="250" t="s">
        <v>149</v>
      </c>
    </row>
    <row r="145" s="13" customFormat="1">
      <c r="A145" s="13"/>
      <c r="B145" s="240"/>
      <c r="C145" s="241"/>
      <c r="D145" s="242" t="s">
        <v>158</v>
      </c>
      <c r="E145" s="243" t="s">
        <v>1</v>
      </c>
      <c r="F145" s="244" t="s">
        <v>179</v>
      </c>
      <c r="G145" s="241"/>
      <c r="H145" s="245">
        <v>0.33500000000000002</v>
      </c>
      <c r="I145" s="241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158</v>
      </c>
      <c r="AU145" s="250" t="s">
        <v>157</v>
      </c>
      <c r="AV145" s="13" t="s">
        <v>157</v>
      </c>
      <c r="AW145" s="13" t="s">
        <v>29</v>
      </c>
      <c r="AX145" s="13" t="s">
        <v>74</v>
      </c>
      <c r="AY145" s="250" t="s">
        <v>149</v>
      </c>
    </row>
    <row r="146" s="14" customFormat="1">
      <c r="A146" s="14"/>
      <c r="B146" s="251"/>
      <c r="C146" s="252"/>
      <c r="D146" s="242" t="s">
        <v>158</v>
      </c>
      <c r="E146" s="253" t="s">
        <v>1</v>
      </c>
      <c r="F146" s="254" t="s">
        <v>160</v>
      </c>
      <c r="G146" s="252"/>
      <c r="H146" s="255">
        <v>119.16099999999999</v>
      </c>
      <c r="I146" s="252"/>
      <c r="J146" s="252"/>
      <c r="K146" s="252"/>
      <c r="L146" s="256"/>
      <c r="M146" s="257"/>
      <c r="N146" s="258"/>
      <c r="O146" s="258"/>
      <c r="P146" s="258"/>
      <c r="Q146" s="258"/>
      <c r="R146" s="258"/>
      <c r="S146" s="258"/>
      <c r="T146" s="25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0" t="s">
        <v>158</v>
      </c>
      <c r="AU146" s="260" t="s">
        <v>157</v>
      </c>
      <c r="AV146" s="14" t="s">
        <v>156</v>
      </c>
      <c r="AW146" s="14" t="s">
        <v>29</v>
      </c>
      <c r="AX146" s="14" t="s">
        <v>82</v>
      </c>
      <c r="AY146" s="260" t="s">
        <v>149</v>
      </c>
    </row>
    <row r="147" s="2" customFormat="1" ht="31.92453" customHeight="1">
      <c r="A147" s="35"/>
      <c r="B147" s="36"/>
      <c r="C147" s="227" t="s">
        <v>168</v>
      </c>
      <c r="D147" s="227" t="s">
        <v>152</v>
      </c>
      <c r="E147" s="228" t="s">
        <v>180</v>
      </c>
      <c r="F147" s="229" t="s">
        <v>181</v>
      </c>
      <c r="G147" s="230" t="s">
        <v>155</v>
      </c>
      <c r="H147" s="231">
        <v>0.60599999999999998</v>
      </c>
      <c r="I147" s="232">
        <v>8.0700000000000003</v>
      </c>
      <c r="J147" s="232">
        <f>ROUND(I147*H147,2)</f>
        <v>4.8899999999999997</v>
      </c>
      <c r="K147" s="233"/>
      <c r="L147" s="38"/>
      <c r="M147" s="234" t="s">
        <v>1</v>
      </c>
      <c r="N147" s="235" t="s">
        <v>40</v>
      </c>
      <c r="O147" s="236">
        <v>0</v>
      </c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156</v>
      </c>
      <c r="AT147" s="238" t="s">
        <v>152</v>
      </c>
      <c r="AU147" s="238" t="s">
        <v>157</v>
      </c>
      <c r="AY147" s="18" t="s">
        <v>149</v>
      </c>
      <c r="BE147" s="239">
        <f>IF(N147="základná",J147,0)</f>
        <v>0</v>
      </c>
      <c r="BF147" s="239">
        <f>IF(N147="znížená",J147,0)</f>
        <v>4.8899999999999997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8" t="s">
        <v>157</v>
      </c>
      <c r="BK147" s="239">
        <f>ROUND(I147*H147,2)</f>
        <v>4.8899999999999997</v>
      </c>
      <c r="BL147" s="18" t="s">
        <v>156</v>
      </c>
      <c r="BM147" s="238" t="s">
        <v>182</v>
      </c>
    </row>
    <row r="148" s="13" customFormat="1">
      <c r="A148" s="13"/>
      <c r="B148" s="240"/>
      <c r="C148" s="241"/>
      <c r="D148" s="242" t="s">
        <v>158</v>
      </c>
      <c r="E148" s="243" t="s">
        <v>1</v>
      </c>
      <c r="F148" s="244" t="s">
        <v>183</v>
      </c>
      <c r="G148" s="241"/>
      <c r="H148" s="245">
        <v>0.60599999999999998</v>
      </c>
      <c r="I148" s="241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158</v>
      </c>
      <c r="AU148" s="250" t="s">
        <v>157</v>
      </c>
      <c r="AV148" s="13" t="s">
        <v>157</v>
      </c>
      <c r="AW148" s="13" t="s">
        <v>29</v>
      </c>
      <c r="AX148" s="13" t="s">
        <v>74</v>
      </c>
      <c r="AY148" s="250" t="s">
        <v>149</v>
      </c>
    </row>
    <row r="149" s="14" customFormat="1">
      <c r="A149" s="14"/>
      <c r="B149" s="251"/>
      <c r="C149" s="252"/>
      <c r="D149" s="242" t="s">
        <v>158</v>
      </c>
      <c r="E149" s="253" t="s">
        <v>1</v>
      </c>
      <c r="F149" s="254" t="s">
        <v>160</v>
      </c>
      <c r="G149" s="252"/>
      <c r="H149" s="255">
        <v>0.60599999999999998</v>
      </c>
      <c r="I149" s="252"/>
      <c r="J149" s="252"/>
      <c r="K149" s="252"/>
      <c r="L149" s="256"/>
      <c r="M149" s="257"/>
      <c r="N149" s="258"/>
      <c r="O149" s="258"/>
      <c r="P149" s="258"/>
      <c r="Q149" s="258"/>
      <c r="R149" s="258"/>
      <c r="S149" s="258"/>
      <c r="T149" s="25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0" t="s">
        <v>158</v>
      </c>
      <c r="AU149" s="260" t="s">
        <v>157</v>
      </c>
      <c r="AV149" s="14" t="s">
        <v>156</v>
      </c>
      <c r="AW149" s="14" t="s">
        <v>29</v>
      </c>
      <c r="AX149" s="14" t="s">
        <v>82</v>
      </c>
      <c r="AY149" s="260" t="s">
        <v>149</v>
      </c>
    </row>
    <row r="150" s="2" customFormat="1" ht="23.4566" customHeight="1">
      <c r="A150" s="35"/>
      <c r="B150" s="36"/>
      <c r="C150" s="227" t="s">
        <v>184</v>
      </c>
      <c r="D150" s="227" t="s">
        <v>152</v>
      </c>
      <c r="E150" s="228" t="s">
        <v>185</v>
      </c>
      <c r="F150" s="229" t="s">
        <v>186</v>
      </c>
      <c r="G150" s="230" t="s">
        <v>187</v>
      </c>
      <c r="H150" s="231">
        <v>10</v>
      </c>
      <c r="I150" s="232">
        <v>0.81999999999999995</v>
      </c>
      <c r="J150" s="232">
        <f>ROUND(I150*H150,2)</f>
        <v>8.1999999999999993</v>
      </c>
      <c r="K150" s="233"/>
      <c r="L150" s="38"/>
      <c r="M150" s="234" t="s">
        <v>1</v>
      </c>
      <c r="N150" s="235" t="s">
        <v>40</v>
      </c>
      <c r="O150" s="236">
        <v>0</v>
      </c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156</v>
      </c>
      <c r="AT150" s="238" t="s">
        <v>152</v>
      </c>
      <c r="AU150" s="238" t="s">
        <v>157</v>
      </c>
      <c r="AY150" s="18" t="s">
        <v>149</v>
      </c>
      <c r="BE150" s="239">
        <f>IF(N150="základná",J150,0)</f>
        <v>0</v>
      </c>
      <c r="BF150" s="239">
        <f>IF(N150="znížená",J150,0)</f>
        <v>8.1999999999999993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8" t="s">
        <v>157</v>
      </c>
      <c r="BK150" s="239">
        <f>ROUND(I150*H150,2)</f>
        <v>8.1999999999999993</v>
      </c>
      <c r="BL150" s="18" t="s">
        <v>156</v>
      </c>
      <c r="BM150" s="238" t="s">
        <v>188</v>
      </c>
    </row>
    <row r="151" s="13" customFormat="1">
      <c r="A151" s="13"/>
      <c r="B151" s="240"/>
      <c r="C151" s="241"/>
      <c r="D151" s="242" t="s">
        <v>158</v>
      </c>
      <c r="E151" s="243" t="s">
        <v>1</v>
      </c>
      <c r="F151" s="244" t="s">
        <v>178</v>
      </c>
      <c r="G151" s="241"/>
      <c r="H151" s="245">
        <v>10</v>
      </c>
      <c r="I151" s="241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158</v>
      </c>
      <c r="AU151" s="250" t="s">
        <v>157</v>
      </c>
      <c r="AV151" s="13" t="s">
        <v>157</v>
      </c>
      <c r="AW151" s="13" t="s">
        <v>29</v>
      </c>
      <c r="AX151" s="13" t="s">
        <v>74</v>
      </c>
      <c r="AY151" s="250" t="s">
        <v>149</v>
      </c>
    </row>
    <row r="152" s="14" customFormat="1">
      <c r="A152" s="14"/>
      <c r="B152" s="251"/>
      <c r="C152" s="252"/>
      <c r="D152" s="242" t="s">
        <v>158</v>
      </c>
      <c r="E152" s="253" t="s">
        <v>1</v>
      </c>
      <c r="F152" s="254" t="s">
        <v>160</v>
      </c>
      <c r="G152" s="252"/>
      <c r="H152" s="255">
        <v>10</v>
      </c>
      <c r="I152" s="252"/>
      <c r="J152" s="252"/>
      <c r="K152" s="252"/>
      <c r="L152" s="256"/>
      <c r="M152" s="257"/>
      <c r="N152" s="258"/>
      <c r="O152" s="258"/>
      <c r="P152" s="258"/>
      <c r="Q152" s="258"/>
      <c r="R152" s="258"/>
      <c r="S152" s="258"/>
      <c r="T152" s="25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0" t="s">
        <v>158</v>
      </c>
      <c r="AU152" s="260" t="s">
        <v>157</v>
      </c>
      <c r="AV152" s="14" t="s">
        <v>156</v>
      </c>
      <c r="AW152" s="14" t="s">
        <v>29</v>
      </c>
      <c r="AX152" s="14" t="s">
        <v>82</v>
      </c>
      <c r="AY152" s="260" t="s">
        <v>149</v>
      </c>
    </row>
    <row r="153" s="2" customFormat="1" ht="23.4566" customHeight="1">
      <c r="A153" s="35"/>
      <c r="B153" s="36"/>
      <c r="C153" s="227" t="s">
        <v>174</v>
      </c>
      <c r="D153" s="227" t="s">
        <v>152</v>
      </c>
      <c r="E153" s="228" t="s">
        <v>189</v>
      </c>
      <c r="F153" s="229" t="s">
        <v>190</v>
      </c>
      <c r="G153" s="230" t="s">
        <v>187</v>
      </c>
      <c r="H153" s="231">
        <v>4</v>
      </c>
      <c r="I153" s="232">
        <v>1.1299999999999999</v>
      </c>
      <c r="J153" s="232">
        <f>ROUND(I153*H153,2)</f>
        <v>4.5199999999999996</v>
      </c>
      <c r="K153" s="233"/>
      <c r="L153" s="38"/>
      <c r="M153" s="234" t="s">
        <v>1</v>
      </c>
      <c r="N153" s="235" t="s">
        <v>40</v>
      </c>
      <c r="O153" s="236">
        <v>0</v>
      </c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156</v>
      </c>
      <c r="AT153" s="238" t="s">
        <v>152</v>
      </c>
      <c r="AU153" s="238" t="s">
        <v>157</v>
      </c>
      <c r="AY153" s="18" t="s">
        <v>149</v>
      </c>
      <c r="BE153" s="239">
        <f>IF(N153="základná",J153,0)</f>
        <v>0</v>
      </c>
      <c r="BF153" s="239">
        <f>IF(N153="znížená",J153,0)</f>
        <v>4.5199999999999996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8" t="s">
        <v>157</v>
      </c>
      <c r="BK153" s="239">
        <f>ROUND(I153*H153,2)</f>
        <v>4.5199999999999996</v>
      </c>
      <c r="BL153" s="18" t="s">
        <v>156</v>
      </c>
      <c r="BM153" s="238" t="s">
        <v>191</v>
      </c>
    </row>
    <row r="154" s="13" customFormat="1">
      <c r="A154" s="13"/>
      <c r="B154" s="240"/>
      <c r="C154" s="241"/>
      <c r="D154" s="242" t="s">
        <v>158</v>
      </c>
      <c r="E154" s="243" t="s">
        <v>1</v>
      </c>
      <c r="F154" s="244" t="s">
        <v>192</v>
      </c>
      <c r="G154" s="241"/>
      <c r="H154" s="245">
        <v>4</v>
      </c>
      <c r="I154" s="241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158</v>
      </c>
      <c r="AU154" s="250" t="s">
        <v>157</v>
      </c>
      <c r="AV154" s="13" t="s">
        <v>157</v>
      </c>
      <c r="AW154" s="13" t="s">
        <v>29</v>
      </c>
      <c r="AX154" s="13" t="s">
        <v>74</v>
      </c>
      <c r="AY154" s="250" t="s">
        <v>149</v>
      </c>
    </row>
    <row r="155" s="14" customFormat="1">
      <c r="A155" s="14"/>
      <c r="B155" s="251"/>
      <c r="C155" s="252"/>
      <c r="D155" s="242" t="s">
        <v>158</v>
      </c>
      <c r="E155" s="253" t="s">
        <v>1</v>
      </c>
      <c r="F155" s="254" t="s">
        <v>160</v>
      </c>
      <c r="G155" s="252"/>
      <c r="H155" s="255">
        <v>4</v>
      </c>
      <c r="I155" s="252"/>
      <c r="J155" s="252"/>
      <c r="K155" s="252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158</v>
      </c>
      <c r="AU155" s="260" t="s">
        <v>157</v>
      </c>
      <c r="AV155" s="14" t="s">
        <v>156</v>
      </c>
      <c r="AW155" s="14" t="s">
        <v>29</v>
      </c>
      <c r="AX155" s="14" t="s">
        <v>82</v>
      </c>
      <c r="AY155" s="260" t="s">
        <v>149</v>
      </c>
    </row>
    <row r="156" s="2" customFormat="1" ht="23.4566" customHeight="1">
      <c r="A156" s="35"/>
      <c r="B156" s="36"/>
      <c r="C156" s="227" t="s">
        <v>150</v>
      </c>
      <c r="D156" s="227" t="s">
        <v>152</v>
      </c>
      <c r="E156" s="228" t="s">
        <v>193</v>
      </c>
      <c r="F156" s="229" t="s">
        <v>194</v>
      </c>
      <c r="G156" s="230" t="s">
        <v>155</v>
      </c>
      <c r="H156" s="231">
        <v>17.574000000000002</v>
      </c>
      <c r="I156" s="232">
        <v>26.850000000000001</v>
      </c>
      <c r="J156" s="232">
        <f>ROUND(I156*H156,2)</f>
        <v>471.86000000000001</v>
      </c>
      <c r="K156" s="233"/>
      <c r="L156" s="38"/>
      <c r="M156" s="234" t="s">
        <v>1</v>
      </c>
      <c r="N156" s="235" t="s">
        <v>40</v>
      </c>
      <c r="O156" s="236">
        <v>0</v>
      </c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156</v>
      </c>
      <c r="AT156" s="238" t="s">
        <v>152</v>
      </c>
      <c r="AU156" s="238" t="s">
        <v>157</v>
      </c>
      <c r="AY156" s="18" t="s">
        <v>149</v>
      </c>
      <c r="BE156" s="239">
        <f>IF(N156="základná",J156,0)</f>
        <v>0</v>
      </c>
      <c r="BF156" s="239">
        <f>IF(N156="znížená",J156,0)</f>
        <v>471.86000000000001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8" t="s">
        <v>157</v>
      </c>
      <c r="BK156" s="239">
        <f>ROUND(I156*H156,2)</f>
        <v>471.86000000000001</v>
      </c>
      <c r="BL156" s="18" t="s">
        <v>156</v>
      </c>
      <c r="BM156" s="238" t="s">
        <v>195</v>
      </c>
    </row>
    <row r="157" s="13" customFormat="1">
      <c r="A157" s="13"/>
      <c r="B157" s="240"/>
      <c r="C157" s="241"/>
      <c r="D157" s="242" t="s">
        <v>158</v>
      </c>
      <c r="E157" s="243" t="s">
        <v>1</v>
      </c>
      <c r="F157" s="244" t="s">
        <v>196</v>
      </c>
      <c r="G157" s="241"/>
      <c r="H157" s="245">
        <v>17.574000000000002</v>
      </c>
      <c r="I157" s="241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158</v>
      </c>
      <c r="AU157" s="250" t="s">
        <v>157</v>
      </c>
      <c r="AV157" s="13" t="s">
        <v>157</v>
      </c>
      <c r="AW157" s="13" t="s">
        <v>29</v>
      </c>
      <c r="AX157" s="13" t="s">
        <v>74</v>
      </c>
      <c r="AY157" s="250" t="s">
        <v>149</v>
      </c>
    </row>
    <row r="158" s="14" customFormat="1">
      <c r="A158" s="14"/>
      <c r="B158" s="251"/>
      <c r="C158" s="252"/>
      <c r="D158" s="242" t="s">
        <v>158</v>
      </c>
      <c r="E158" s="253" t="s">
        <v>1</v>
      </c>
      <c r="F158" s="254" t="s">
        <v>160</v>
      </c>
      <c r="G158" s="252"/>
      <c r="H158" s="255">
        <v>17.574000000000002</v>
      </c>
      <c r="I158" s="252"/>
      <c r="J158" s="252"/>
      <c r="K158" s="252"/>
      <c r="L158" s="256"/>
      <c r="M158" s="257"/>
      <c r="N158" s="258"/>
      <c r="O158" s="258"/>
      <c r="P158" s="258"/>
      <c r="Q158" s="258"/>
      <c r="R158" s="258"/>
      <c r="S158" s="258"/>
      <c r="T158" s="25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0" t="s">
        <v>158</v>
      </c>
      <c r="AU158" s="260" t="s">
        <v>157</v>
      </c>
      <c r="AV158" s="14" t="s">
        <v>156</v>
      </c>
      <c r="AW158" s="14" t="s">
        <v>29</v>
      </c>
      <c r="AX158" s="14" t="s">
        <v>82</v>
      </c>
      <c r="AY158" s="260" t="s">
        <v>149</v>
      </c>
    </row>
    <row r="159" s="2" customFormat="1" ht="23.4566" customHeight="1">
      <c r="A159" s="35"/>
      <c r="B159" s="36"/>
      <c r="C159" s="227" t="s">
        <v>178</v>
      </c>
      <c r="D159" s="227" t="s">
        <v>152</v>
      </c>
      <c r="E159" s="228" t="s">
        <v>197</v>
      </c>
      <c r="F159" s="229" t="s">
        <v>198</v>
      </c>
      <c r="G159" s="230" t="s">
        <v>155</v>
      </c>
      <c r="H159" s="231">
        <v>13.5</v>
      </c>
      <c r="I159" s="232">
        <v>6.0099999999999998</v>
      </c>
      <c r="J159" s="232">
        <f>ROUND(I159*H159,2)</f>
        <v>81.140000000000001</v>
      </c>
      <c r="K159" s="233"/>
      <c r="L159" s="38"/>
      <c r="M159" s="234" t="s">
        <v>1</v>
      </c>
      <c r="N159" s="235" t="s">
        <v>40</v>
      </c>
      <c r="O159" s="236">
        <v>0</v>
      </c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156</v>
      </c>
      <c r="AT159" s="238" t="s">
        <v>152</v>
      </c>
      <c r="AU159" s="238" t="s">
        <v>157</v>
      </c>
      <c r="AY159" s="18" t="s">
        <v>149</v>
      </c>
      <c r="BE159" s="239">
        <f>IF(N159="základná",J159,0)</f>
        <v>0</v>
      </c>
      <c r="BF159" s="239">
        <f>IF(N159="znížená",J159,0)</f>
        <v>81.140000000000001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8" t="s">
        <v>157</v>
      </c>
      <c r="BK159" s="239">
        <f>ROUND(I159*H159,2)</f>
        <v>81.140000000000001</v>
      </c>
      <c r="BL159" s="18" t="s">
        <v>156</v>
      </c>
      <c r="BM159" s="238" t="s">
        <v>7</v>
      </c>
    </row>
    <row r="160" s="13" customFormat="1">
      <c r="A160" s="13"/>
      <c r="B160" s="240"/>
      <c r="C160" s="241"/>
      <c r="D160" s="242" t="s">
        <v>158</v>
      </c>
      <c r="E160" s="243" t="s">
        <v>1</v>
      </c>
      <c r="F160" s="244" t="s">
        <v>199</v>
      </c>
      <c r="G160" s="241"/>
      <c r="H160" s="245">
        <v>13.5</v>
      </c>
      <c r="I160" s="241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158</v>
      </c>
      <c r="AU160" s="250" t="s">
        <v>157</v>
      </c>
      <c r="AV160" s="13" t="s">
        <v>157</v>
      </c>
      <c r="AW160" s="13" t="s">
        <v>29</v>
      </c>
      <c r="AX160" s="13" t="s">
        <v>74</v>
      </c>
      <c r="AY160" s="250" t="s">
        <v>149</v>
      </c>
    </row>
    <row r="161" s="14" customFormat="1">
      <c r="A161" s="14"/>
      <c r="B161" s="251"/>
      <c r="C161" s="252"/>
      <c r="D161" s="242" t="s">
        <v>158</v>
      </c>
      <c r="E161" s="253" t="s">
        <v>1</v>
      </c>
      <c r="F161" s="254" t="s">
        <v>160</v>
      </c>
      <c r="G161" s="252"/>
      <c r="H161" s="255">
        <v>13.5</v>
      </c>
      <c r="I161" s="252"/>
      <c r="J161" s="252"/>
      <c r="K161" s="252"/>
      <c r="L161" s="256"/>
      <c r="M161" s="257"/>
      <c r="N161" s="258"/>
      <c r="O161" s="258"/>
      <c r="P161" s="258"/>
      <c r="Q161" s="258"/>
      <c r="R161" s="258"/>
      <c r="S161" s="258"/>
      <c r="T161" s="25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0" t="s">
        <v>158</v>
      </c>
      <c r="AU161" s="260" t="s">
        <v>157</v>
      </c>
      <c r="AV161" s="14" t="s">
        <v>156</v>
      </c>
      <c r="AW161" s="14" t="s">
        <v>29</v>
      </c>
      <c r="AX161" s="14" t="s">
        <v>82</v>
      </c>
      <c r="AY161" s="260" t="s">
        <v>149</v>
      </c>
    </row>
    <row r="162" s="2" customFormat="1" ht="23.4566" customHeight="1">
      <c r="A162" s="35"/>
      <c r="B162" s="36"/>
      <c r="C162" s="227" t="s">
        <v>200</v>
      </c>
      <c r="D162" s="227" t="s">
        <v>152</v>
      </c>
      <c r="E162" s="228" t="s">
        <v>201</v>
      </c>
      <c r="F162" s="229" t="s">
        <v>202</v>
      </c>
      <c r="G162" s="230" t="s">
        <v>187</v>
      </c>
      <c r="H162" s="231">
        <v>17</v>
      </c>
      <c r="I162" s="232">
        <v>4.5099999999999998</v>
      </c>
      <c r="J162" s="232">
        <f>ROUND(I162*H162,2)</f>
        <v>76.670000000000002</v>
      </c>
      <c r="K162" s="233"/>
      <c r="L162" s="38"/>
      <c r="M162" s="234" t="s">
        <v>1</v>
      </c>
      <c r="N162" s="235" t="s">
        <v>40</v>
      </c>
      <c r="O162" s="236">
        <v>0</v>
      </c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156</v>
      </c>
      <c r="AT162" s="238" t="s">
        <v>152</v>
      </c>
      <c r="AU162" s="238" t="s">
        <v>157</v>
      </c>
      <c r="AY162" s="18" t="s">
        <v>149</v>
      </c>
      <c r="BE162" s="239">
        <f>IF(N162="základná",J162,0)</f>
        <v>0</v>
      </c>
      <c r="BF162" s="239">
        <f>IF(N162="znížená",J162,0)</f>
        <v>76.670000000000002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8" t="s">
        <v>157</v>
      </c>
      <c r="BK162" s="239">
        <f>ROUND(I162*H162,2)</f>
        <v>76.670000000000002</v>
      </c>
      <c r="BL162" s="18" t="s">
        <v>156</v>
      </c>
      <c r="BM162" s="238" t="s">
        <v>203</v>
      </c>
    </row>
    <row r="163" s="13" customFormat="1">
      <c r="A163" s="13"/>
      <c r="B163" s="240"/>
      <c r="C163" s="241"/>
      <c r="D163" s="242" t="s">
        <v>158</v>
      </c>
      <c r="E163" s="243" t="s">
        <v>1</v>
      </c>
      <c r="F163" s="244" t="s">
        <v>204</v>
      </c>
      <c r="G163" s="241"/>
      <c r="H163" s="245">
        <v>8</v>
      </c>
      <c r="I163" s="241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0" t="s">
        <v>158</v>
      </c>
      <c r="AU163" s="250" t="s">
        <v>157</v>
      </c>
      <c r="AV163" s="13" t="s">
        <v>157</v>
      </c>
      <c r="AW163" s="13" t="s">
        <v>29</v>
      </c>
      <c r="AX163" s="13" t="s">
        <v>74</v>
      </c>
      <c r="AY163" s="250" t="s">
        <v>149</v>
      </c>
    </row>
    <row r="164" s="13" customFormat="1">
      <c r="A164" s="13"/>
      <c r="B164" s="240"/>
      <c r="C164" s="241"/>
      <c r="D164" s="242" t="s">
        <v>158</v>
      </c>
      <c r="E164" s="243" t="s">
        <v>1</v>
      </c>
      <c r="F164" s="244" t="s">
        <v>205</v>
      </c>
      <c r="G164" s="241"/>
      <c r="H164" s="245">
        <v>8</v>
      </c>
      <c r="I164" s="241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158</v>
      </c>
      <c r="AU164" s="250" t="s">
        <v>157</v>
      </c>
      <c r="AV164" s="13" t="s">
        <v>157</v>
      </c>
      <c r="AW164" s="13" t="s">
        <v>29</v>
      </c>
      <c r="AX164" s="13" t="s">
        <v>74</v>
      </c>
      <c r="AY164" s="250" t="s">
        <v>149</v>
      </c>
    </row>
    <row r="165" s="13" customFormat="1">
      <c r="A165" s="13"/>
      <c r="B165" s="240"/>
      <c r="C165" s="241"/>
      <c r="D165" s="242" t="s">
        <v>158</v>
      </c>
      <c r="E165" s="243" t="s">
        <v>1</v>
      </c>
      <c r="F165" s="244" t="s">
        <v>206</v>
      </c>
      <c r="G165" s="241"/>
      <c r="H165" s="245">
        <v>1</v>
      </c>
      <c r="I165" s="241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158</v>
      </c>
      <c r="AU165" s="250" t="s">
        <v>157</v>
      </c>
      <c r="AV165" s="13" t="s">
        <v>157</v>
      </c>
      <c r="AW165" s="13" t="s">
        <v>29</v>
      </c>
      <c r="AX165" s="13" t="s">
        <v>74</v>
      </c>
      <c r="AY165" s="250" t="s">
        <v>149</v>
      </c>
    </row>
    <row r="166" s="14" customFormat="1">
      <c r="A166" s="14"/>
      <c r="B166" s="251"/>
      <c r="C166" s="252"/>
      <c r="D166" s="242" t="s">
        <v>158</v>
      </c>
      <c r="E166" s="253" t="s">
        <v>1</v>
      </c>
      <c r="F166" s="254" t="s">
        <v>160</v>
      </c>
      <c r="G166" s="252"/>
      <c r="H166" s="255">
        <v>17</v>
      </c>
      <c r="I166" s="252"/>
      <c r="J166" s="252"/>
      <c r="K166" s="252"/>
      <c r="L166" s="256"/>
      <c r="M166" s="257"/>
      <c r="N166" s="258"/>
      <c r="O166" s="258"/>
      <c r="P166" s="258"/>
      <c r="Q166" s="258"/>
      <c r="R166" s="258"/>
      <c r="S166" s="258"/>
      <c r="T166" s="25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0" t="s">
        <v>158</v>
      </c>
      <c r="AU166" s="260" t="s">
        <v>157</v>
      </c>
      <c r="AV166" s="14" t="s">
        <v>156</v>
      </c>
      <c r="AW166" s="14" t="s">
        <v>29</v>
      </c>
      <c r="AX166" s="14" t="s">
        <v>82</v>
      </c>
      <c r="AY166" s="260" t="s">
        <v>149</v>
      </c>
    </row>
    <row r="167" s="2" customFormat="1" ht="23.4566" customHeight="1">
      <c r="A167" s="35"/>
      <c r="B167" s="36"/>
      <c r="C167" s="227" t="s">
        <v>182</v>
      </c>
      <c r="D167" s="227" t="s">
        <v>152</v>
      </c>
      <c r="E167" s="228" t="s">
        <v>207</v>
      </c>
      <c r="F167" s="229" t="s">
        <v>208</v>
      </c>
      <c r="G167" s="230" t="s">
        <v>187</v>
      </c>
      <c r="H167" s="231">
        <v>2</v>
      </c>
      <c r="I167" s="232">
        <v>48.140000000000001</v>
      </c>
      <c r="J167" s="232">
        <f>ROUND(I167*H167,2)</f>
        <v>96.280000000000001</v>
      </c>
      <c r="K167" s="233"/>
      <c r="L167" s="38"/>
      <c r="M167" s="234" t="s">
        <v>1</v>
      </c>
      <c r="N167" s="235" t="s">
        <v>40</v>
      </c>
      <c r="O167" s="236">
        <v>0</v>
      </c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156</v>
      </c>
      <c r="AT167" s="238" t="s">
        <v>152</v>
      </c>
      <c r="AU167" s="238" t="s">
        <v>157</v>
      </c>
      <c r="AY167" s="18" t="s">
        <v>149</v>
      </c>
      <c r="BE167" s="239">
        <f>IF(N167="základná",J167,0)</f>
        <v>0</v>
      </c>
      <c r="BF167" s="239">
        <f>IF(N167="znížená",J167,0)</f>
        <v>96.280000000000001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8" t="s">
        <v>157</v>
      </c>
      <c r="BK167" s="239">
        <f>ROUND(I167*H167,2)</f>
        <v>96.280000000000001</v>
      </c>
      <c r="BL167" s="18" t="s">
        <v>156</v>
      </c>
      <c r="BM167" s="238" t="s">
        <v>209</v>
      </c>
    </row>
    <row r="168" s="13" customFormat="1">
      <c r="A168" s="13"/>
      <c r="B168" s="240"/>
      <c r="C168" s="241"/>
      <c r="D168" s="242" t="s">
        <v>158</v>
      </c>
      <c r="E168" s="243" t="s">
        <v>1</v>
      </c>
      <c r="F168" s="244" t="s">
        <v>210</v>
      </c>
      <c r="G168" s="241"/>
      <c r="H168" s="245">
        <v>1</v>
      </c>
      <c r="I168" s="241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158</v>
      </c>
      <c r="AU168" s="250" t="s">
        <v>157</v>
      </c>
      <c r="AV168" s="13" t="s">
        <v>157</v>
      </c>
      <c r="AW168" s="13" t="s">
        <v>29</v>
      </c>
      <c r="AX168" s="13" t="s">
        <v>74</v>
      </c>
      <c r="AY168" s="250" t="s">
        <v>149</v>
      </c>
    </row>
    <row r="169" s="13" customFormat="1">
      <c r="A169" s="13"/>
      <c r="B169" s="240"/>
      <c r="C169" s="241"/>
      <c r="D169" s="242" t="s">
        <v>158</v>
      </c>
      <c r="E169" s="243" t="s">
        <v>1</v>
      </c>
      <c r="F169" s="244" t="s">
        <v>206</v>
      </c>
      <c r="G169" s="241"/>
      <c r="H169" s="245">
        <v>1</v>
      </c>
      <c r="I169" s="241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158</v>
      </c>
      <c r="AU169" s="250" t="s">
        <v>157</v>
      </c>
      <c r="AV169" s="13" t="s">
        <v>157</v>
      </c>
      <c r="AW169" s="13" t="s">
        <v>29</v>
      </c>
      <c r="AX169" s="13" t="s">
        <v>74</v>
      </c>
      <c r="AY169" s="250" t="s">
        <v>149</v>
      </c>
    </row>
    <row r="170" s="14" customFormat="1">
      <c r="A170" s="14"/>
      <c r="B170" s="251"/>
      <c r="C170" s="252"/>
      <c r="D170" s="242" t="s">
        <v>158</v>
      </c>
      <c r="E170" s="253" t="s">
        <v>1</v>
      </c>
      <c r="F170" s="254" t="s">
        <v>160</v>
      </c>
      <c r="G170" s="252"/>
      <c r="H170" s="255">
        <v>2</v>
      </c>
      <c r="I170" s="252"/>
      <c r="J170" s="252"/>
      <c r="K170" s="252"/>
      <c r="L170" s="256"/>
      <c r="M170" s="257"/>
      <c r="N170" s="258"/>
      <c r="O170" s="258"/>
      <c r="P170" s="258"/>
      <c r="Q170" s="258"/>
      <c r="R170" s="258"/>
      <c r="S170" s="258"/>
      <c r="T170" s="25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0" t="s">
        <v>158</v>
      </c>
      <c r="AU170" s="260" t="s">
        <v>157</v>
      </c>
      <c r="AV170" s="14" t="s">
        <v>156</v>
      </c>
      <c r="AW170" s="14" t="s">
        <v>29</v>
      </c>
      <c r="AX170" s="14" t="s">
        <v>82</v>
      </c>
      <c r="AY170" s="260" t="s">
        <v>149</v>
      </c>
    </row>
    <row r="171" s="2" customFormat="1" ht="23.4566" customHeight="1">
      <c r="A171" s="35"/>
      <c r="B171" s="36"/>
      <c r="C171" s="227" t="s">
        <v>211</v>
      </c>
      <c r="D171" s="227" t="s">
        <v>152</v>
      </c>
      <c r="E171" s="228" t="s">
        <v>212</v>
      </c>
      <c r="F171" s="229" t="s">
        <v>213</v>
      </c>
      <c r="G171" s="230" t="s">
        <v>155</v>
      </c>
      <c r="H171" s="231">
        <v>2.02</v>
      </c>
      <c r="I171" s="232">
        <v>6.0199999999999996</v>
      </c>
      <c r="J171" s="232">
        <f>ROUND(I171*H171,2)</f>
        <v>12.16</v>
      </c>
      <c r="K171" s="233"/>
      <c r="L171" s="38"/>
      <c r="M171" s="234" t="s">
        <v>1</v>
      </c>
      <c r="N171" s="235" t="s">
        <v>40</v>
      </c>
      <c r="O171" s="236">
        <v>0</v>
      </c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156</v>
      </c>
      <c r="AT171" s="238" t="s">
        <v>152</v>
      </c>
      <c r="AU171" s="238" t="s">
        <v>157</v>
      </c>
      <c r="AY171" s="18" t="s">
        <v>149</v>
      </c>
      <c r="BE171" s="239">
        <f>IF(N171="základná",J171,0)</f>
        <v>0</v>
      </c>
      <c r="BF171" s="239">
        <f>IF(N171="znížená",J171,0)</f>
        <v>12.16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8" t="s">
        <v>157</v>
      </c>
      <c r="BK171" s="239">
        <f>ROUND(I171*H171,2)</f>
        <v>12.16</v>
      </c>
      <c r="BL171" s="18" t="s">
        <v>156</v>
      </c>
      <c r="BM171" s="238" t="s">
        <v>214</v>
      </c>
    </row>
    <row r="172" s="13" customFormat="1">
      <c r="A172" s="13"/>
      <c r="B172" s="240"/>
      <c r="C172" s="241"/>
      <c r="D172" s="242" t="s">
        <v>158</v>
      </c>
      <c r="E172" s="243" t="s">
        <v>1</v>
      </c>
      <c r="F172" s="244" t="s">
        <v>215</v>
      </c>
      <c r="G172" s="241"/>
      <c r="H172" s="245">
        <v>2.02</v>
      </c>
      <c r="I172" s="241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158</v>
      </c>
      <c r="AU172" s="250" t="s">
        <v>157</v>
      </c>
      <c r="AV172" s="13" t="s">
        <v>157</v>
      </c>
      <c r="AW172" s="13" t="s">
        <v>29</v>
      </c>
      <c r="AX172" s="13" t="s">
        <v>74</v>
      </c>
      <c r="AY172" s="250" t="s">
        <v>149</v>
      </c>
    </row>
    <row r="173" s="14" customFormat="1">
      <c r="A173" s="14"/>
      <c r="B173" s="251"/>
      <c r="C173" s="252"/>
      <c r="D173" s="242" t="s">
        <v>158</v>
      </c>
      <c r="E173" s="253" t="s">
        <v>1</v>
      </c>
      <c r="F173" s="254" t="s">
        <v>160</v>
      </c>
      <c r="G173" s="252"/>
      <c r="H173" s="255">
        <v>2.02</v>
      </c>
      <c r="I173" s="252"/>
      <c r="J173" s="252"/>
      <c r="K173" s="252"/>
      <c r="L173" s="256"/>
      <c r="M173" s="257"/>
      <c r="N173" s="258"/>
      <c r="O173" s="258"/>
      <c r="P173" s="258"/>
      <c r="Q173" s="258"/>
      <c r="R173" s="258"/>
      <c r="S173" s="258"/>
      <c r="T173" s="25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0" t="s">
        <v>158</v>
      </c>
      <c r="AU173" s="260" t="s">
        <v>157</v>
      </c>
      <c r="AV173" s="14" t="s">
        <v>156</v>
      </c>
      <c r="AW173" s="14" t="s">
        <v>29</v>
      </c>
      <c r="AX173" s="14" t="s">
        <v>82</v>
      </c>
      <c r="AY173" s="260" t="s">
        <v>149</v>
      </c>
    </row>
    <row r="174" s="2" customFormat="1" ht="23.4566" customHeight="1">
      <c r="A174" s="35"/>
      <c r="B174" s="36"/>
      <c r="C174" s="227" t="s">
        <v>188</v>
      </c>
      <c r="D174" s="227" t="s">
        <v>152</v>
      </c>
      <c r="E174" s="228" t="s">
        <v>216</v>
      </c>
      <c r="F174" s="229" t="s">
        <v>217</v>
      </c>
      <c r="G174" s="230" t="s">
        <v>218</v>
      </c>
      <c r="H174" s="231">
        <v>30</v>
      </c>
      <c r="I174" s="232">
        <v>0.81999999999999995</v>
      </c>
      <c r="J174" s="232">
        <f>ROUND(I174*H174,2)</f>
        <v>24.600000000000001</v>
      </c>
      <c r="K174" s="233"/>
      <c r="L174" s="38"/>
      <c r="M174" s="234" t="s">
        <v>1</v>
      </c>
      <c r="N174" s="235" t="s">
        <v>40</v>
      </c>
      <c r="O174" s="236">
        <v>0</v>
      </c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156</v>
      </c>
      <c r="AT174" s="238" t="s">
        <v>152</v>
      </c>
      <c r="AU174" s="238" t="s">
        <v>157</v>
      </c>
      <c r="AY174" s="18" t="s">
        <v>149</v>
      </c>
      <c r="BE174" s="239">
        <f>IF(N174="základná",J174,0)</f>
        <v>0</v>
      </c>
      <c r="BF174" s="239">
        <f>IF(N174="znížená",J174,0)</f>
        <v>24.600000000000001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8" t="s">
        <v>157</v>
      </c>
      <c r="BK174" s="239">
        <f>ROUND(I174*H174,2)</f>
        <v>24.600000000000001</v>
      </c>
      <c r="BL174" s="18" t="s">
        <v>156</v>
      </c>
      <c r="BM174" s="238" t="s">
        <v>219</v>
      </c>
    </row>
    <row r="175" s="13" customFormat="1">
      <c r="A175" s="13"/>
      <c r="B175" s="240"/>
      <c r="C175" s="241"/>
      <c r="D175" s="242" t="s">
        <v>158</v>
      </c>
      <c r="E175" s="243" t="s">
        <v>1</v>
      </c>
      <c r="F175" s="244" t="s">
        <v>220</v>
      </c>
      <c r="G175" s="241"/>
      <c r="H175" s="245">
        <v>30</v>
      </c>
      <c r="I175" s="241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158</v>
      </c>
      <c r="AU175" s="250" t="s">
        <v>157</v>
      </c>
      <c r="AV175" s="13" t="s">
        <v>157</v>
      </c>
      <c r="AW175" s="13" t="s">
        <v>29</v>
      </c>
      <c r="AX175" s="13" t="s">
        <v>74</v>
      </c>
      <c r="AY175" s="250" t="s">
        <v>149</v>
      </c>
    </row>
    <row r="176" s="14" customFormat="1">
      <c r="A176" s="14"/>
      <c r="B176" s="251"/>
      <c r="C176" s="252"/>
      <c r="D176" s="242" t="s">
        <v>158</v>
      </c>
      <c r="E176" s="253" t="s">
        <v>1</v>
      </c>
      <c r="F176" s="254" t="s">
        <v>160</v>
      </c>
      <c r="G176" s="252"/>
      <c r="H176" s="255">
        <v>30</v>
      </c>
      <c r="I176" s="252"/>
      <c r="J176" s="252"/>
      <c r="K176" s="252"/>
      <c r="L176" s="256"/>
      <c r="M176" s="257"/>
      <c r="N176" s="258"/>
      <c r="O176" s="258"/>
      <c r="P176" s="258"/>
      <c r="Q176" s="258"/>
      <c r="R176" s="258"/>
      <c r="S176" s="258"/>
      <c r="T176" s="25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0" t="s">
        <v>158</v>
      </c>
      <c r="AU176" s="260" t="s">
        <v>157</v>
      </c>
      <c r="AV176" s="14" t="s">
        <v>156</v>
      </c>
      <c r="AW176" s="14" t="s">
        <v>29</v>
      </c>
      <c r="AX176" s="14" t="s">
        <v>82</v>
      </c>
      <c r="AY176" s="260" t="s">
        <v>149</v>
      </c>
    </row>
    <row r="177" s="2" customFormat="1" ht="23.4566" customHeight="1">
      <c r="A177" s="35"/>
      <c r="B177" s="36"/>
      <c r="C177" s="227" t="s">
        <v>221</v>
      </c>
      <c r="D177" s="227" t="s">
        <v>152</v>
      </c>
      <c r="E177" s="228" t="s">
        <v>222</v>
      </c>
      <c r="F177" s="229" t="s">
        <v>223</v>
      </c>
      <c r="G177" s="230" t="s">
        <v>218</v>
      </c>
      <c r="H177" s="231">
        <v>55</v>
      </c>
      <c r="I177" s="232">
        <v>1.8799999999999999</v>
      </c>
      <c r="J177" s="232">
        <f>ROUND(I177*H177,2)</f>
        <v>103.40000000000001</v>
      </c>
      <c r="K177" s="233"/>
      <c r="L177" s="38"/>
      <c r="M177" s="234" t="s">
        <v>1</v>
      </c>
      <c r="N177" s="235" t="s">
        <v>40</v>
      </c>
      <c r="O177" s="236">
        <v>0</v>
      </c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156</v>
      </c>
      <c r="AT177" s="238" t="s">
        <v>152</v>
      </c>
      <c r="AU177" s="238" t="s">
        <v>157</v>
      </c>
      <c r="AY177" s="18" t="s">
        <v>149</v>
      </c>
      <c r="BE177" s="239">
        <f>IF(N177="základná",J177,0)</f>
        <v>0</v>
      </c>
      <c r="BF177" s="239">
        <f>IF(N177="znížená",J177,0)</f>
        <v>103.40000000000001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8" t="s">
        <v>157</v>
      </c>
      <c r="BK177" s="239">
        <f>ROUND(I177*H177,2)</f>
        <v>103.40000000000001</v>
      </c>
      <c r="BL177" s="18" t="s">
        <v>156</v>
      </c>
      <c r="BM177" s="238" t="s">
        <v>224</v>
      </c>
    </row>
    <row r="178" s="13" customFormat="1">
      <c r="A178" s="13"/>
      <c r="B178" s="240"/>
      <c r="C178" s="241"/>
      <c r="D178" s="242" t="s">
        <v>158</v>
      </c>
      <c r="E178" s="243" t="s">
        <v>1</v>
      </c>
      <c r="F178" s="244" t="s">
        <v>225</v>
      </c>
      <c r="G178" s="241"/>
      <c r="H178" s="245">
        <v>55</v>
      </c>
      <c r="I178" s="241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158</v>
      </c>
      <c r="AU178" s="250" t="s">
        <v>157</v>
      </c>
      <c r="AV178" s="13" t="s">
        <v>157</v>
      </c>
      <c r="AW178" s="13" t="s">
        <v>29</v>
      </c>
      <c r="AX178" s="13" t="s">
        <v>74</v>
      </c>
      <c r="AY178" s="250" t="s">
        <v>149</v>
      </c>
    </row>
    <row r="179" s="14" customFormat="1">
      <c r="A179" s="14"/>
      <c r="B179" s="251"/>
      <c r="C179" s="252"/>
      <c r="D179" s="242" t="s">
        <v>158</v>
      </c>
      <c r="E179" s="253" t="s">
        <v>1</v>
      </c>
      <c r="F179" s="254" t="s">
        <v>160</v>
      </c>
      <c r="G179" s="252"/>
      <c r="H179" s="255">
        <v>55</v>
      </c>
      <c r="I179" s="252"/>
      <c r="J179" s="252"/>
      <c r="K179" s="252"/>
      <c r="L179" s="256"/>
      <c r="M179" s="257"/>
      <c r="N179" s="258"/>
      <c r="O179" s="258"/>
      <c r="P179" s="258"/>
      <c r="Q179" s="258"/>
      <c r="R179" s="258"/>
      <c r="S179" s="258"/>
      <c r="T179" s="25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0" t="s">
        <v>158</v>
      </c>
      <c r="AU179" s="260" t="s">
        <v>157</v>
      </c>
      <c r="AV179" s="14" t="s">
        <v>156</v>
      </c>
      <c r="AW179" s="14" t="s">
        <v>29</v>
      </c>
      <c r="AX179" s="14" t="s">
        <v>82</v>
      </c>
      <c r="AY179" s="260" t="s">
        <v>149</v>
      </c>
    </row>
    <row r="180" s="2" customFormat="1" ht="23.4566" customHeight="1">
      <c r="A180" s="35"/>
      <c r="B180" s="36"/>
      <c r="C180" s="227" t="s">
        <v>191</v>
      </c>
      <c r="D180" s="227" t="s">
        <v>152</v>
      </c>
      <c r="E180" s="228" t="s">
        <v>226</v>
      </c>
      <c r="F180" s="229" t="s">
        <v>227</v>
      </c>
      <c r="G180" s="230" t="s">
        <v>218</v>
      </c>
      <c r="H180" s="231">
        <v>80</v>
      </c>
      <c r="I180" s="232">
        <v>2.2000000000000002</v>
      </c>
      <c r="J180" s="232">
        <f>ROUND(I180*H180,2)</f>
        <v>176</v>
      </c>
      <c r="K180" s="233"/>
      <c r="L180" s="38"/>
      <c r="M180" s="234" t="s">
        <v>1</v>
      </c>
      <c r="N180" s="235" t="s">
        <v>40</v>
      </c>
      <c r="O180" s="236">
        <v>0</v>
      </c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156</v>
      </c>
      <c r="AT180" s="238" t="s">
        <v>152</v>
      </c>
      <c r="AU180" s="238" t="s">
        <v>157</v>
      </c>
      <c r="AY180" s="18" t="s">
        <v>149</v>
      </c>
      <c r="BE180" s="239">
        <f>IF(N180="základná",J180,0)</f>
        <v>0</v>
      </c>
      <c r="BF180" s="239">
        <f>IF(N180="znížená",J180,0)</f>
        <v>176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8" t="s">
        <v>157</v>
      </c>
      <c r="BK180" s="239">
        <f>ROUND(I180*H180,2)</f>
        <v>176</v>
      </c>
      <c r="BL180" s="18" t="s">
        <v>156</v>
      </c>
      <c r="BM180" s="238" t="s">
        <v>228</v>
      </c>
    </row>
    <row r="181" s="13" customFormat="1">
      <c r="A181" s="13"/>
      <c r="B181" s="240"/>
      <c r="C181" s="241"/>
      <c r="D181" s="242" t="s">
        <v>158</v>
      </c>
      <c r="E181" s="243" t="s">
        <v>1</v>
      </c>
      <c r="F181" s="244" t="s">
        <v>229</v>
      </c>
      <c r="G181" s="241"/>
      <c r="H181" s="245">
        <v>80</v>
      </c>
      <c r="I181" s="241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158</v>
      </c>
      <c r="AU181" s="250" t="s">
        <v>157</v>
      </c>
      <c r="AV181" s="13" t="s">
        <v>157</v>
      </c>
      <c r="AW181" s="13" t="s">
        <v>29</v>
      </c>
      <c r="AX181" s="13" t="s">
        <v>74</v>
      </c>
      <c r="AY181" s="250" t="s">
        <v>149</v>
      </c>
    </row>
    <row r="182" s="14" customFormat="1">
      <c r="A182" s="14"/>
      <c r="B182" s="251"/>
      <c r="C182" s="252"/>
      <c r="D182" s="242" t="s">
        <v>158</v>
      </c>
      <c r="E182" s="253" t="s">
        <v>1</v>
      </c>
      <c r="F182" s="254" t="s">
        <v>160</v>
      </c>
      <c r="G182" s="252"/>
      <c r="H182" s="255">
        <v>80</v>
      </c>
      <c r="I182" s="252"/>
      <c r="J182" s="252"/>
      <c r="K182" s="252"/>
      <c r="L182" s="256"/>
      <c r="M182" s="257"/>
      <c r="N182" s="258"/>
      <c r="O182" s="258"/>
      <c r="P182" s="258"/>
      <c r="Q182" s="258"/>
      <c r="R182" s="258"/>
      <c r="S182" s="258"/>
      <c r="T182" s="25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0" t="s">
        <v>158</v>
      </c>
      <c r="AU182" s="260" t="s">
        <v>157</v>
      </c>
      <c r="AV182" s="14" t="s">
        <v>156</v>
      </c>
      <c r="AW182" s="14" t="s">
        <v>29</v>
      </c>
      <c r="AX182" s="14" t="s">
        <v>82</v>
      </c>
      <c r="AY182" s="260" t="s">
        <v>149</v>
      </c>
    </row>
    <row r="183" s="2" customFormat="1" ht="42.79245" customHeight="1">
      <c r="A183" s="35"/>
      <c r="B183" s="36"/>
      <c r="C183" s="227" t="s">
        <v>230</v>
      </c>
      <c r="D183" s="227" t="s">
        <v>152</v>
      </c>
      <c r="E183" s="228" t="s">
        <v>231</v>
      </c>
      <c r="F183" s="229" t="s">
        <v>232</v>
      </c>
      <c r="G183" s="230" t="s">
        <v>233</v>
      </c>
      <c r="H183" s="231">
        <v>1.25</v>
      </c>
      <c r="I183" s="232">
        <v>12.039999999999999</v>
      </c>
      <c r="J183" s="232">
        <f>ROUND(I183*H183,2)</f>
        <v>15.050000000000001</v>
      </c>
      <c r="K183" s="233"/>
      <c r="L183" s="38"/>
      <c r="M183" s="234" t="s">
        <v>1</v>
      </c>
      <c r="N183" s="235" t="s">
        <v>40</v>
      </c>
      <c r="O183" s="236">
        <v>0</v>
      </c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156</v>
      </c>
      <c r="AT183" s="238" t="s">
        <v>152</v>
      </c>
      <c r="AU183" s="238" t="s">
        <v>157</v>
      </c>
      <c r="AY183" s="18" t="s">
        <v>149</v>
      </c>
      <c r="BE183" s="239">
        <f>IF(N183="základná",J183,0)</f>
        <v>0</v>
      </c>
      <c r="BF183" s="239">
        <f>IF(N183="znížená",J183,0)</f>
        <v>15.050000000000001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8" t="s">
        <v>157</v>
      </c>
      <c r="BK183" s="239">
        <f>ROUND(I183*H183,2)</f>
        <v>15.050000000000001</v>
      </c>
      <c r="BL183" s="18" t="s">
        <v>156</v>
      </c>
      <c r="BM183" s="238" t="s">
        <v>234</v>
      </c>
    </row>
    <row r="184" s="13" customFormat="1">
      <c r="A184" s="13"/>
      <c r="B184" s="240"/>
      <c r="C184" s="241"/>
      <c r="D184" s="242" t="s">
        <v>158</v>
      </c>
      <c r="E184" s="243" t="s">
        <v>1</v>
      </c>
      <c r="F184" s="244" t="s">
        <v>235</v>
      </c>
      <c r="G184" s="241"/>
      <c r="H184" s="245">
        <v>1.25</v>
      </c>
      <c r="I184" s="241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158</v>
      </c>
      <c r="AU184" s="250" t="s">
        <v>157</v>
      </c>
      <c r="AV184" s="13" t="s">
        <v>157</v>
      </c>
      <c r="AW184" s="13" t="s">
        <v>29</v>
      </c>
      <c r="AX184" s="13" t="s">
        <v>74</v>
      </c>
      <c r="AY184" s="250" t="s">
        <v>149</v>
      </c>
    </row>
    <row r="185" s="14" customFormat="1">
      <c r="A185" s="14"/>
      <c r="B185" s="251"/>
      <c r="C185" s="252"/>
      <c r="D185" s="242" t="s">
        <v>158</v>
      </c>
      <c r="E185" s="253" t="s">
        <v>1</v>
      </c>
      <c r="F185" s="254" t="s">
        <v>160</v>
      </c>
      <c r="G185" s="252"/>
      <c r="H185" s="255">
        <v>1.25</v>
      </c>
      <c r="I185" s="252"/>
      <c r="J185" s="252"/>
      <c r="K185" s="252"/>
      <c r="L185" s="256"/>
      <c r="M185" s="257"/>
      <c r="N185" s="258"/>
      <c r="O185" s="258"/>
      <c r="P185" s="258"/>
      <c r="Q185" s="258"/>
      <c r="R185" s="258"/>
      <c r="S185" s="258"/>
      <c r="T185" s="25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0" t="s">
        <v>158</v>
      </c>
      <c r="AU185" s="260" t="s">
        <v>157</v>
      </c>
      <c r="AV185" s="14" t="s">
        <v>156</v>
      </c>
      <c r="AW185" s="14" t="s">
        <v>29</v>
      </c>
      <c r="AX185" s="14" t="s">
        <v>82</v>
      </c>
      <c r="AY185" s="260" t="s">
        <v>149</v>
      </c>
    </row>
    <row r="186" s="2" customFormat="1" ht="23.4566" customHeight="1">
      <c r="A186" s="35"/>
      <c r="B186" s="36"/>
      <c r="C186" s="227" t="s">
        <v>195</v>
      </c>
      <c r="D186" s="227" t="s">
        <v>152</v>
      </c>
      <c r="E186" s="228" t="s">
        <v>236</v>
      </c>
      <c r="F186" s="229" t="s">
        <v>237</v>
      </c>
      <c r="G186" s="230" t="s">
        <v>233</v>
      </c>
      <c r="H186" s="231">
        <v>52.329999999999998</v>
      </c>
      <c r="I186" s="232">
        <v>14.75</v>
      </c>
      <c r="J186" s="232">
        <f>ROUND(I186*H186,2)</f>
        <v>771.87</v>
      </c>
      <c r="K186" s="233"/>
      <c r="L186" s="38"/>
      <c r="M186" s="234" t="s">
        <v>1</v>
      </c>
      <c r="N186" s="235" t="s">
        <v>40</v>
      </c>
      <c r="O186" s="236">
        <v>0</v>
      </c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156</v>
      </c>
      <c r="AT186" s="238" t="s">
        <v>152</v>
      </c>
      <c r="AU186" s="238" t="s">
        <v>157</v>
      </c>
      <c r="AY186" s="18" t="s">
        <v>149</v>
      </c>
      <c r="BE186" s="239">
        <f>IF(N186="základná",J186,0)</f>
        <v>0</v>
      </c>
      <c r="BF186" s="239">
        <f>IF(N186="znížená",J186,0)</f>
        <v>771.87</v>
      </c>
      <c r="BG186" s="239">
        <f>IF(N186="zákl. prenesená",J186,0)</f>
        <v>0</v>
      </c>
      <c r="BH186" s="239">
        <f>IF(N186="zníž. prenesená",J186,0)</f>
        <v>0</v>
      </c>
      <c r="BI186" s="239">
        <f>IF(N186="nulová",J186,0)</f>
        <v>0</v>
      </c>
      <c r="BJ186" s="18" t="s">
        <v>157</v>
      </c>
      <c r="BK186" s="239">
        <f>ROUND(I186*H186,2)</f>
        <v>771.87</v>
      </c>
      <c r="BL186" s="18" t="s">
        <v>156</v>
      </c>
      <c r="BM186" s="238" t="s">
        <v>238</v>
      </c>
    </row>
    <row r="187" s="13" customFormat="1">
      <c r="A187" s="13"/>
      <c r="B187" s="240"/>
      <c r="C187" s="241"/>
      <c r="D187" s="242" t="s">
        <v>158</v>
      </c>
      <c r="E187" s="243" t="s">
        <v>1</v>
      </c>
      <c r="F187" s="244" t="s">
        <v>239</v>
      </c>
      <c r="G187" s="241"/>
      <c r="H187" s="245">
        <v>52.329999999999998</v>
      </c>
      <c r="I187" s="241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158</v>
      </c>
      <c r="AU187" s="250" t="s">
        <v>157</v>
      </c>
      <c r="AV187" s="13" t="s">
        <v>157</v>
      </c>
      <c r="AW187" s="13" t="s">
        <v>29</v>
      </c>
      <c r="AX187" s="13" t="s">
        <v>74</v>
      </c>
      <c r="AY187" s="250" t="s">
        <v>149</v>
      </c>
    </row>
    <row r="188" s="14" customFormat="1">
      <c r="A188" s="14"/>
      <c r="B188" s="251"/>
      <c r="C188" s="252"/>
      <c r="D188" s="242" t="s">
        <v>158</v>
      </c>
      <c r="E188" s="253" t="s">
        <v>1</v>
      </c>
      <c r="F188" s="254" t="s">
        <v>160</v>
      </c>
      <c r="G188" s="252"/>
      <c r="H188" s="255">
        <v>52.329999999999998</v>
      </c>
      <c r="I188" s="252"/>
      <c r="J188" s="252"/>
      <c r="K188" s="252"/>
      <c r="L188" s="256"/>
      <c r="M188" s="257"/>
      <c r="N188" s="258"/>
      <c r="O188" s="258"/>
      <c r="P188" s="258"/>
      <c r="Q188" s="258"/>
      <c r="R188" s="258"/>
      <c r="S188" s="258"/>
      <c r="T188" s="25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0" t="s">
        <v>158</v>
      </c>
      <c r="AU188" s="260" t="s">
        <v>157</v>
      </c>
      <c r="AV188" s="14" t="s">
        <v>156</v>
      </c>
      <c r="AW188" s="14" t="s">
        <v>29</v>
      </c>
      <c r="AX188" s="14" t="s">
        <v>82</v>
      </c>
      <c r="AY188" s="260" t="s">
        <v>149</v>
      </c>
    </row>
    <row r="189" s="2" customFormat="1" ht="23.4566" customHeight="1">
      <c r="A189" s="35"/>
      <c r="B189" s="36"/>
      <c r="C189" s="227" t="s">
        <v>240</v>
      </c>
      <c r="D189" s="227" t="s">
        <v>152</v>
      </c>
      <c r="E189" s="228" t="s">
        <v>241</v>
      </c>
      <c r="F189" s="229" t="s">
        <v>242</v>
      </c>
      <c r="G189" s="230" t="s">
        <v>233</v>
      </c>
      <c r="H189" s="231">
        <v>104.66</v>
      </c>
      <c r="I189" s="232">
        <v>19.68</v>
      </c>
      <c r="J189" s="232">
        <f>ROUND(I189*H189,2)</f>
        <v>2059.71</v>
      </c>
      <c r="K189" s="233"/>
      <c r="L189" s="38"/>
      <c r="M189" s="234" t="s">
        <v>1</v>
      </c>
      <c r="N189" s="235" t="s">
        <v>40</v>
      </c>
      <c r="O189" s="236">
        <v>0</v>
      </c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156</v>
      </c>
      <c r="AT189" s="238" t="s">
        <v>152</v>
      </c>
      <c r="AU189" s="238" t="s">
        <v>157</v>
      </c>
      <c r="AY189" s="18" t="s">
        <v>149</v>
      </c>
      <c r="BE189" s="239">
        <f>IF(N189="základná",J189,0)</f>
        <v>0</v>
      </c>
      <c r="BF189" s="239">
        <f>IF(N189="znížená",J189,0)</f>
        <v>2059.71</v>
      </c>
      <c r="BG189" s="239">
        <f>IF(N189="zákl. prenesená",J189,0)</f>
        <v>0</v>
      </c>
      <c r="BH189" s="239">
        <f>IF(N189="zníž. prenesená",J189,0)</f>
        <v>0</v>
      </c>
      <c r="BI189" s="239">
        <f>IF(N189="nulová",J189,0)</f>
        <v>0</v>
      </c>
      <c r="BJ189" s="18" t="s">
        <v>157</v>
      </c>
      <c r="BK189" s="239">
        <f>ROUND(I189*H189,2)</f>
        <v>2059.71</v>
      </c>
      <c r="BL189" s="18" t="s">
        <v>156</v>
      </c>
      <c r="BM189" s="238" t="s">
        <v>243</v>
      </c>
    </row>
    <row r="190" s="13" customFormat="1">
      <c r="A190" s="13"/>
      <c r="B190" s="240"/>
      <c r="C190" s="241"/>
      <c r="D190" s="242" t="s">
        <v>158</v>
      </c>
      <c r="E190" s="243" t="s">
        <v>1</v>
      </c>
      <c r="F190" s="244" t="s">
        <v>244</v>
      </c>
      <c r="G190" s="241"/>
      <c r="H190" s="245">
        <v>104.66</v>
      </c>
      <c r="I190" s="241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158</v>
      </c>
      <c r="AU190" s="250" t="s">
        <v>157</v>
      </c>
      <c r="AV190" s="13" t="s">
        <v>157</v>
      </c>
      <c r="AW190" s="13" t="s">
        <v>29</v>
      </c>
      <c r="AX190" s="13" t="s">
        <v>74</v>
      </c>
      <c r="AY190" s="250" t="s">
        <v>149</v>
      </c>
    </row>
    <row r="191" s="14" customFormat="1">
      <c r="A191" s="14"/>
      <c r="B191" s="251"/>
      <c r="C191" s="252"/>
      <c r="D191" s="242" t="s">
        <v>158</v>
      </c>
      <c r="E191" s="253" t="s">
        <v>1</v>
      </c>
      <c r="F191" s="254" t="s">
        <v>160</v>
      </c>
      <c r="G191" s="252"/>
      <c r="H191" s="255">
        <v>104.66</v>
      </c>
      <c r="I191" s="252"/>
      <c r="J191" s="252"/>
      <c r="K191" s="252"/>
      <c r="L191" s="256"/>
      <c r="M191" s="257"/>
      <c r="N191" s="258"/>
      <c r="O191" s="258"/>
      <c r="P191" s="258"/>
      <c r="Q191" s="258"/>
      <c r="R191" s="258"/>
      <c r="S191" s="258"/>
      <c r="T191" s="25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0" t="s">
        <v>158</v>
      </c>
      <c r="AU191" s="260" t="s">
        <v>157</v>
      </c>
      <c r="AV191" s="14" t="s">
        <v>156</v>
      </c>
      <c r="AW191" s="14" t="s">
        <v>29</v>
      </c>
      <c r="AX191" s="14" t="s">
        <v>82</v>
      </c>
      <c r="AY191" s="260" t="s">
        <v>149</v>
      </c>
    </row>
    <row r="192" s="2" customFormat="1" ht="31.92453" customHeight="1">
      <c r="A192" s="35"/>
      <c r="B192" s="36"/>
      <c r="C192" s="227" t="s">
        <v>7</v>
      </c>
      <c r="D192" s="227" t="s">
        <v>152</v>
      </c>
      <c r="E192" s="228" t="s">
        <v>245</v>
      </c>
      <c r="F192" s="229" t="s">
        <v>246</v>
      </c>
      <c r="G192" s="230" t="s">
        <v>155</v>
      </c>
      <c r="H192" s="231">
        <v>319.12299999999999</v>
      </c>
      <c r="I192" s="232">
        <v>0.40999999999999998</v>
      </c>
      <c r="J192" s="232">
        <f>ROUND(I192*H192,2)</f>
        <v>130.84</v>
      </c>
      <c r="K192" s="233"/>
      <c r="L192" s="38"/>
      <c r="M192" s="234" t="s">
        <v>1</v>
      </c>
      <c r="N192" s="235" t="s">
        <v>40</v>
      </c>
      <c r="O192" s="236">
        <v>0</v>
      </c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156</v>
      </c>
      <c r="AT192" s="238" t="s">
        <v>152</v>
      </c>
      <c r="AU192" s="238" t="s">
        <v>157</v>
      </c>
      <c r="AY192" s="18" t="s">
        <v>149</v>
      </c>
      <c r="BE192" s="239">
        <f>IF(N192="základná",J192,0)</f>
        <v>0</v>
      </c>
      <c r="BF192" s="239">
        <f>IF(N192="znížená",J192,0)</f>
        <v>130.84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8" t="s">
        <v>157</v>
      </c>
      <c r="BK192" s="239">
        <f>ROUND(I192*H192,2)</f>
        <v>130.84</v>
      </c>
      <c r="BL192" s="18" t="s">
        <v>156</v>
      </c>
      <c r="BM192" s="238" t="s">
        <v>247</v>
      </c>
    </row>
    <row r="193" s="13" customFormat="1">
      <c r="A193" s="13"/>
      <c r="B193" s="240"/>
      <c r="C193" s="241"/>
      <c r="D193" s="242" t="s">
        <v>158</v>
      </c>
      <c r="E193" s="243" t="s">
        <v>1</v>
      </c>
      <c r="F193" s="244" t="s">
        <v>248</v>
      </c>
      <c r="G193" s="241"/>
      <c r="H193" s="245">
        <v>319.12299999999999</v>
      </c>
      <c r="I193" s="241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0" t="s">
        <v>158</v>
      </c>
      <c r="AU193" s="250" t="s">
        <v>157</v>
      </c>
      <c r="AV193" s="13" t="s">
        <v>157</v>
      </c>
      <c r="AW193" s="13" t="s">
        <v>29</v>
      </c>
      <c r="AX193" s="13" t="s">
        <v>74</v>
      </c>
      <c r="AY193" s="250" t="s">
        <v>149</v>
      </c>
    </row>
    <row r="194" s="14" customFormat="1">
      <c r="A194" s="14"/>
      <c r="B194" s="251"/>
      <c r="C194" s="252"/>
      <c r="D194" s="242" t="s">
        <v>158</v>
      </c>
      <c r="E194" s="253" t="s">
        <v>1</v>
      </c>
      <c r="F194" s="254" t="s">
        <v>160</v>
      </c>
      <c r="G194" s="252"/>
      <c r="H194" s="255">
        <v>319.12299999999999</v>
      </c>
      <c r="I194" s="252"/>
      <c r="J194" s="252"/>
      <c r="K194" s="252"/>
      <c r="L194" s="256"/>
      <c r="M194" s="257"/>
      <c r="N194" s="258"/>
      <c r="O194" s="258"/>
      <c r="P194" s="258"/>
      <c r="Q194" s="258"/>
      <c r="R194" s="258"/>
      <c r="S194" s="258"/>
      <c r="T194" s="25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0" t="s">
        <v>158</v>
      </c>
      <c r="AU194" s="260" t="s">
        <v>157</v>
      </c>
      <c r="AV194" s="14" t="s">
        <v>156</v>
      </c>
      <c r="AW194" s="14" t="s">
        <v>29</v>
      </c>
      <c r="AX194" s="14" t="s">
        <v>82</v>
      </c>
      <c r="AY194" s="260" t="s">
        <v>149</v>
      </c>
    </row>
    <row r="195" s="2" customFormat="1" ht="31.92453" customHeight="1">
      <c r="A195" s="35"/>
      <c r="B195" s="36"/>
      <c r="C195" s="227" t="s">
        <v>249</v>
      </c>
      <c r="D195" s="227" t="s">
        <v>152</v>
      </c>
      <c r="E195" s="228" t="s">
        <v>250</v>
      </c>
      <c r="F195" s="229" t="s">
        <v>251</v>
      </c>
      <c r="G195" s="230" t="s">
        <v>155</v>
      </c>
      <c r="H195" s="231">
        <v>706.85199999999998</v>
      </c>
      <c r="I195" s="232">
        <v>0.40999999999999998</v>
      </c>
      <c r="J195" s="232">
        <f>ROUND(I195*H195,2)</f>
        <v>289.81</v>
      </c>
      <c r="K195" s="233"/>
      <c r="L195" s="38"/>
      <c r="M195" s="234" t="s">
        <v>1</v>
      </c>
      <c r="N195" s="235" t="s">
        <v>40</v>
      </c>
      <c r="O195" s="236">
        <v>0</v>
      </c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156</v>
      </c>
      <c r="AT195" s="238" t="s">
        <v>152</v>
      </c>
      <c r="AU195" s="238" t="s">
        <v>157</v>
      </c>
      <c r="AY195" s="18" t="s">
        <v>149</v>
      </c>
      <c r="BE195" s="239">
        <f>IF(N195="základná",J195,0)</f>
        <v>0</v>
      </c>
      <c r="BF195" s="239">
        <f>IF(N195="znížená",J195,0)</f>
        <v>289.81</v>
      </c>
      <c r="BG195" s="239">
        <f>IF(N195="zákl. prenesená",J195,0)</f>
        <v>0</v>
      </c>
      <c r="BH195" s="239">
        <f>IF(N195="zníž. prenesená",J195,0)</f>
        <v>0</v>
      </c>
      <c r="BI195" s="239">
        <f>IF(N195="nulová",J195,0)</f>
        <v>0</v>
      </c>
      <c r="BJ195" s="18" t="s">
        <v>157</v>
      </c>
      <c r="BK195" s="239">
        <f>ROUND(I195*H195,2)</f>
        <v>289.81</v>
      </c>
      <c r="BL195" s="18" t="s">
        <v>156</v>
      </c>
      <c r="BM195" s="238" t="s">
        <v>252</v>
      </c>
    </row>
    <row r="196" s="13" customFormat="1">
      <c r="A196" s="13"/>
      <c r="B196" s="240"/>
      <c r="C196" s="241"/>
      <c r="D196" s="242" t="s">
        <v>158</v>
      </c>
      <c r="E196" s="243" t="s">
        <v>1</v>
      </c>
      <c r="F196" s="244" t="s">
        <v>253</v>
      </c>
      <c r="G196" s="241"/>
      <c r="H196" s="245">
        <v>706.85199999999998</v>
      </c>
      <c r="I196" s="241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158</v>
      </c>
      <c r="AU196" s="250" t="s">
        <v>157</v>
      </c>
      <c r="AV196" s="13" t="s">
        <v>157</v>
      </c>
      <c r="AW196" s="13" t="s">
        <v>29</v>
      </c>
      <c r="AX196" s="13" t="s">
        <v>74</v>
      </c>
      <c r="AY196" s="250" t="s">
        <v>149</v>
      </c>
    </row>
    <row r="197" s="14" customFormat="1">
      <c r="A197" s="14"/>
      <c r="B197" s="251"/>
      <c r="C197" s="252"/>
      <c r="D197" s="242" t="s">
        <v>158</v>
      </c>
      <c r="E197" s="253" t="s">
        <v>1</v>
      </c>
      <c r="F197" s="254" t="s">
        <v>160</v>
      </c>
      <c r="G197" s="252"/>
      <c r="H197" s="255">
        <v>706.85199999999998</v>
      </c>
      <c r="I197" s="252"/>
      <c r="J197" s="252"/>
      <c r="K197" s="252"/>
      <c r="L197" s="256"/>
      <c r="M197" s="257"/>
      <c r="N197" s="258"/>
      <c r="O197" s="258"/>
      <c r="P197" s="258"/>
      <c r="Q197" s="258"/>
      <c r="R197" s="258"/>
      <c r="S197" s="258"/>
      <c r="T197" s="25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0" t="s">
        <v>158</v>
      </c>
      <c r="AU197" s="260" t="s">
        <v>157</v>
      </c>
      <c r="AV197" s="14" t="s">
        <v>156</v>
      </c>
      <c r="AW197" s="14" t="s">
        <v>29</v>
      </c>
      <c r="AX197" s="14" t="s">
        <v>82</v>
      </c>
      <c r="AY197" s="260" t="s">
        <v>149</v>
      </c>
    </row>
    <row r="198" s="2" customFormat="1" ht="36.72453" customHeight="1">
      <c r="A198" s="35"/>
      <c r="B198" s="36"/>
      <c r="C198" s="227" t="s">
        <v>203</v>
      </c>
      <c r="D198" s="227" t="s">
        <v>152</v>
      </c>
      <c r="E198" s="228" t="s">
        <v>254</v>
      </c>
      <c r="F198" s="229" t="s">
        <v>255</v>
      </c>
      <c r="G198" s="230" t="s">
        <v>155</v>
      </c>
      <c r="H198" s="231">
        <v>264.44200000000001</v>
      </c>
      <c r="I198" s="232">
        <v>4.7599999999999998</v>
      </c>
      <c r="J198" s="232">
        <f>ROUND(I198*H198,2)</f>
        <v>1258.74</v>
      </c>
      <c r="K198" s="233"/>
      <c r="L198" s="38"/>
      <c r="M198" s="234" t="s">
        <v>1</v>
      </c>
      <c r="N198" s="235" t="s">
        <v>40</v>
      </c>
      <c r="O198" s="236">
        <v>0</v>
      </c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156</v>
      </c>
      <c r="AT198" s="238" t="s">
        <v>152</v>
      </c>
      <c r="AU198" s="238" t="s">
        <v>157</v>
      </c>
      <c r="AY198" s="18" t="s">
        <v>149</v>
      </c>
      <c r="BE198" s="239">
        <f>IF(N198="základná",J198,0)</f>
        <v>0</v>
      </c>
      <c r="BF198" s="239">
        <f>IF(N198="znížená",J198,0)</f>
        <v>1258.74</v>
      </c>
      <c r="BG198" s="239">
        <f>IF(N198="zákl. prenesená",J198,0)</f>
        <v>0</v>
      </c>
      <c r="BH198" s="239">
        <f>IF(N198="zníž. prenesená",J198,0)</f>
        <v>0</v>
      </c>
      <c r="BI198" s="239">
        <f>IF(N198="nulová",J198,0)</f>
        <v>0</v>
      </c>
      <c r="BJ198" s="18" t="s">
        <v>157</v>
      </c>
      <c r="BK198" s="239">
        <f>ROUND(I198*H198,2)</f>
        <v>1258.74</v>
      </c>
      <c r="BL198" s="18" t="s">
        <v>156</v>
      </c>
      <c r="BM198" s="238" t="s">
        <v>256</v>
      </c>
    </row>
    <row r="199" s="13" customFormat="1">
      <c r="A199" s="13"/>
      <c r="B199" s="240"/>
      <c r="C199" s="241"/>
      <c r="D199" s="242" t="s">
        <v>158</v>
      </c>
      <c r="E199" s="243" t="s">
        <v>1</v>
      </c>
      <c r="F199" s="244" t="s">
        <v>257</v>
      </c>
      <c r="G199" s="241"/>
      <c r="H199" s="245">
        <v>264.44200000000001</v>
      </c>
      <c r="I199" s="241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0" t="s">
        <v>158</v>
      </c>
      <c r="AU199" s="250" t="s">
        <v>157</v>
      </c>
      <c r="AV199" s="13" t="s">
        <v>157</v>
      </c>
      <c r="AW199" s="13" t="s">
        <v>29</v>
      </c>
      <c r="AX199" s="13" t="s">
        <v>74</v>
      </c>
      <c r="AY199" s="250" t="s">
        <v>149</v>
      </c>
    </row>
    <row r="200" s="14" customFormat="1">
      <c r="A200" s="14"/>
      <c r="B200" s="251"/>
      <c r="C200" s="252"/>
      <c r="D200" s="242" t="s">
        <v>158</v>
      </c>
      <c r="E200" s="253" t="s">
        <v>1</v>
      </c>
      <c r="F200" s="254" t="s">
        <v>160</v>
      </c>
      <c r="G200" s="252"/>
      <c r="H200" s="255">
        <v>264.44200000000001</v>
      </c>
      <c r="I200" s="252"/>
      <c r="J200" s="252"/>
      <c r="K200" s="252"/>
      <c r="L200" s="256"/>
      <c r="M200" s="257"/>
      <c r="N200" s="258"/>
      <c r="O200" s="258"/>
      <c r="P200" s="258"/>
      <c r="Q200" s="258"/>
      <c r="R200" s="258"/>
      <c r="S200" s="258"/>
      <c r="T200" s="25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0" t="s">
        <v>158</v>
      </c>
      <c r="AU200" s="260" t="s">
        <v>157</v>
      </c>
      <c r="AV200" s="14" t="s">
        <v>156</v>
      </c>
      <c r="AW200" s="14" t="s">
        <v>29</v>
      </c>
      <c r="AX200" s="14" t="s">
        <v>82</v>
      </c>
      <c r="AY200" s="260" t="s">
        <v>149</v>
      </c>
    </row>
    <row r="201" s="2" customFormat="1" ht="21.0566" customHeight="1">
      <c r="A201" s="35"/>
      <c r="B201" s="36"/>
      <c r="C201" s="227" t="s">
        <v>258</v>
      </c>
      <c r="D201" s="227" t="s">
        <v>152</v>
      </c>
      <c r="E201" s="228" t="s">
        <v>259</v>
      </c>
      <c r="F201" s="229" t="s">
        <v>260</v>
      </c>
      <c r="G201" s="230" t="s">
        <v>261</v>
      </c>
      <c r="H201" s="231">
        <v>53.396000000000001</v>
      </c>
      <c r="I201" s="232">
        <v>16.109999999999999</v>
      </c>
      <c r="J201" s="232">
        <f>ROUND(I201*H201,2)</f>
        <v>860.21000000000004</v>
      </c>
      <c r="K201" s="233"/>
      <c r="L201" s="38"/>
      <c r="M201" s="234" t="s">
        <v>1</v>
      </c>
      <c r="N201" s="235" t="s">
        <v>40</v>
      </c>
      <c r="O201" s="236">
        <v>0</v>
      </c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8" t="s">
        <v>156</v>
      </c>
      <c r="AT201" s="238" t="s">
        <v>152</v>
      </c>
      <c r="AU201" s="238" t="s">
        <v>157</v>
      </c>
      <c r="AY201" s="18" t="s">
        <v>149</v>
      </c>
      <c r="BE201" s="239">
        <f>IF(N201="základná",J201,0)</f>
        <v>0</v>
      </c>
      <c r="BF201" s="239">
        <f>IF(N201="znížená",J201,0)</f>
        <v>860.21000000000004</v>
      </c>
      <c r="BG201" s="239">
        <f>IF(N201="zákl. prenesená",J201,0)</f>
        <v>0</v>
      </c>
      <c r="BH201" s="239">
        <f>IF(N201="zníž. prenesená",J201,0)</f>
        <v>0</v>
      </c>
      <c r="BI201" s="239">
        <f>IF(N201="nulová",J201,0)</f>
        <v>0</v>
      </c>
      <c r="BJ201" s="18" t="s">
        <v>157</v>
      </c>
      <c r="BK201" s="239">
        <f>ROUND(I201*H201,2)</f>
        <v>860.21000000000004</v>
      </c>
      <c r="BL201" s="18" t="s">
        <v>156</v>
      </c>
      <c r="BM201" s="238" t="s">
        <v>262</v>
      </c>
    </row>
    <row r="202" s="2" customFormat="1" ht="23.4566" customHeight="1">
      <c r="A202" s="35"/>
      <c r="B202" s="36"/>
      <c r="C202" s="227" t="s">
        <v>209</v>
      </c>
      <c r="D202" s="227" t="s">
        <v>152</v>
      </c>
      <c r="E202" s="228" t="s">
        <v>263</v>
      </c>
      <c r="F202" s="229" t="s">
        <v>264</v>
      </c>
      <c r="G202" s="230" t="s">
        <v>261</v>
      </c>
      <c r="H202" s="231">
        <v>1548.4839999999999</v>
      </c>
      <c r="I202" s="232">
        <v>0.51000000000000001</v>
      </c>
      <c r="J202" s="232">
        <f>ROUND(I202*H202,2)</f>
        <v>789.73000000000002</v>
      </c>
      <c r="K202" s="233"/>
      <c r="L202" s="38"/>
      <c r="M202" s="234" t="s">
        <v>1</v>
      </c>
      <c r="N202" s="235" t="s">
        <v>40</v>
      </c>
      <c r="O202" s="236">
        <v>0</v>
      </c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156</v>
      </c>
      <c r="AT202" s="238" t="s">
        <v>152</v>
      </c>
      <c r="AU202" s="238" t="s">
        <v>157</v>
      </c>
      <c r="AY202" s="18" t="s">
        <v>149</v>
      </c>
      <c r="BE202" s="239">
        <f>IF(N202="základná",J202,0)</f>
        <v>0</v>
      </c>
      <c r="BF202" s="239">
        <f>IF(N202="znížená",J202,0)</f>
        <v>789.73000000000002</v>
      </c>
      <c r="BG202" s="239">
        <f>IF(N202="zákl. prenesená",J202,0)</f>
        <v>0</v>
      </c>
      <c r="BH202" s="239">
        <f>IF(N202="zníž. prenesená",J202,0)</f>
        <v>0</v>
      </c>
      <c r="BI202" s="239">
        <f>IF(N202="nulová",J202,0)</f>
        <v>0</v>
      </c>
      <c r="BJ202" s="18" t="s">
        <v>157</v>
      </c>
      <c r="BK202" s="239">
        <f>ROUND(I202*H202,2)</f>
        <v>789.73000000000002</v>
      </c>
      <c r="BL202" s="18" t="s">
        <v>156</v>
      </c>
      <c r="BM202" s="238" t="s">
        <v>265</v>
      </c>
    </row>
    <row r="203" s="13" customFormat="1">
      <c r="A203" s="13"/>
      <c r="B203" s="240"/>
      <c r="C203" s="241"/>
      <c r="D203" s="242" t="s">
        <v>158</v>
      </c>
      <c r="E203" s="243" t="s">
        <v>1</v>
      </c>
      <c r="F203" s="244" t="s">
        <v>266</v>
      </c>
      <c r="G203" s="241"/>
      <c r="H203" s="245">
        <v>1548.4839999999999</v>
      </c>
      <c r="I203" s="241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0" t="s">
        <v>158</v>
      </c>
      <c r="AU203" s="250" t="s">
        <v>157</v>
      </c>
      <c r="AV203" s="13" t="s">
        <v>157</v>
      </c>
      <c r="AW203" s="13" t="s">
        <v>29</v>
      </c>
      <c r="AX203" s="13" t="s">
        <v>74</v>
      </c>
      <c r="AY203" s="250" t="s">
        <v>149</v>
      </c>
    </row>
    <row r="204" s="14" customFormat="1">
      <c r="A204" s="14"/>
      <c r="B204" s="251"/>
      <c r="C204" s="252"/>
      <c r="D204" s="242" t="s">
        <v>158</v>
      </c>
      <c r="E204" s="253" t="s">
        <v>1</v>
      </c>
      <c r="F204" s="254" t="s">
        <v>160</v>
      </c>
      <c r="G204" s="252"/>
      <c r="H204" s="255">
        <v>1548.4839999999999</v>
      </c>
      <c r="I204" s="252"/>
      <c r="J204" s="252"/>
      <c r="K204" s="252"/>
      <c r="L204" s="256"/>
      <c r="M204" s="257"/>
      <c r="N204" s="258"/>
      <c r="O204" s="258"/>
      <c r="P204" s="258"/>
      <c r="Q204" s="258"/>
      <c r="R204" s="258"/>
      <c r="S204" s="258"/>
      <c r="T204" s="25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0" t="s">
        <v>158</v>
      </c>
      <c r="AU204" s="260" t="s">
        <v>157</v>
      </c>
      <c r="AV204" s="14" t="s">
        <v>156</v>
      </c>
      <c r="AW204" s="14" t="s">
        <v>29</v>
      </c>
      <c r="AX204" s="14" t="s">
        <v>82</v>
      </c>
      <c r="AY204" s="260" t="s">
        <v>149</v>
      </c>
    </row>
    <row r="205" s="2" customFormat="1" ht="23.4566" customHeight="1">
      <c r="A205" s="35"/>
      <c r="B205" s="36"/>
      <c r="C205" s="227" t="s">
        <v>267</v>
      </c>
      <c r="D205" s="227" t="s">
        <v>152</v>
      </c>
      <c r="E205" s="228" t="s">
        <v>268</v>
      </c>
      <c r="F205" s="229" t="s">
        <v>269</v>
      </c>
      <c r="G205" s="230" t="s">
        <v>261</v>
      </c>
      <c r="H205" s="231">
        <v>53.396000000000001</v>
      </c>
      <c r="I205" s="232">
        <v>12.57</v>
      </c>
      <c r="J205" s="232">
        <f>ROUND(I205*H205,2)</f>
        <v>671.19000000000005</v>
      </c>
      <c r="K205" s="233"/>
      <c r="L205" s="38"/>
      <c r="M205" s="234" t="s">
        <v>1</v>
      </c>
      <c r="N205" s="235" t="s">
        <v>40</v>
      </c>
      <c r="O205" s="236">
        <v>0</v>
      </c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156</v>
      </c>
      <c r="AT205" s="238" t="s">
        <v>152</v>
      </c>
      <c r="AU205" s="238" t="s">
        <v>157</v>
      </c>
      <c r="AY205" s="18" t="s">
        <v>149</v>
      </c>
      <c r="BE205" s="239">
        <f>IF(N205="základná",J205,0)</f>
        <v>0</v>
      </c>
      <c r="BF205" s="239">
        <f>IF(N205="znížená",J205,0)</f>
        <v>671.19000000000005</v>
      </c>
      <c r="BG205" s="239">
        <f>IF(N205="zákl. prenesená",J205,0)</f>
        <v>0</v>
      </c>
      <c r="BH205" s="239">
        <f>IF(N205="zníž. prenesená",J205,0)</f>
        <v>0</v>
      </c>
      <c r="BI205" s="239">
        <f>IF(N205="nulová",J205,0)</f>
        <v>0</v>
      </c>
      <c r="BJ205" s="18" t="s">
        <v>157</v>
      </c>
      <c r="BK205" s="239">
        <f>ROUND(I205*H205,2)</f>
        <v>671.19000000000005</v>
      </c>
      <c r="BL205" s="18" t="s">
        <v>156</v>
      </c>
      <c r="BM205" s="238" t="s">
        <v>270</v>
      </c>
    </row>
    <row r="206" s="2" customFormat="1" ht="23.4566" customHeight="1">
      <c r="A206" s="35"/>
      <c r="B206" s="36"/>
      <c r="C206" s="227" t="s">
        <v>214</v>
      </c>
      <c r="D206" s="227" t="s">
        <v>152</v>
      </c>
      <c r="E206" s="228" t="s">
        <v>271</v>
      </c>
      <c r="F206" s="229" t="s">
        <v>272</v>
      </c>
      <c r="G206" s="230" t="s">
        <v>261</v>
      </c>
      <c r="H206" s="231">
        <v>1067.9200000000001</v>
      </c>
      <c r="I206" s="232">
        <v>1.4099999999999999</v>
      </c>
      <c r="J206" s="232">
        <f>ROUND(I206*H206,2)</f>
        <v>1505.77</v>
      </c>
      <c r="K206" s="233"/>
      <c r="L206" s="38"/>
      <c r="M206" s="234" t="s">
        <v>1</v>
      </c>
      <c r="N206" s="235" t="s">
        <v>40</v>
      </c>
      <c r="O206" s="236">
        <v>0</v>
      </c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8" t="s">
        <v>156</v>
      </c>
      <c r="AT206" s="238" t="s">
        <v>152</v>
      </c>
      <c r="AU206" s="238" t="s">
        <v>157</v>
      </c>
      <c r="AY206" s="18" t="s">
        <v>149</v>
      </c>
      <c r="BE206" s="239">
        <f>IF(N206="základná",J206,0)</f>
        <v>0</v>
      </c>
      <c r="BF206" s="239">
        <f>IF(N206="znížená",J206,0)</f>
        <v>1505.77</v>
      </c>
      <c r="BG206" s="239">
        <f>IF(N206="zákl. prenesená",J206,0)</f>
        <v>0</v>
      </c>
      <c r="BH206" s="239">
        <f>IF(N206="zníž. prenesená",J206,0)</f>
        <v>0</v>
      </c>
      <c r="BI206" s="239">
        <f>IF(N206="nulová",J206,0)</f>
        <v>0</v>
      </c>
      <c r="BJ206" s="18" t="s">
        <v>157</v>
      </c>
      <c r="BK206" s="239">
        <f>ROUND(I206*H206,2)</f>
        <v>1505.77</v>
      </c>
      <c r="BL206" s="18" t="s">
        <v>156</v>
      </c>
      <c r="BM206" s="238" t="s">
        <v>273</v>
      </c>
    </row>
    <row r="207" s="13" customFormat="1">
      <c r="A207" s="13"/>
      <c r="B207" s="240"/>
      <c r="C207" s="241"/>
      <c r="D207" s="242" t="s">
        <v>158</v>
      </c>
      <c r="E207" s="243" t="s">
        <v>1</v>
      </c>
      <c r="F207" s="244" t="s">
        <v>274</v>
      </c>
      <c r="G207" s="241"/>
      <c r="H207" s="245">
        <v>1067.9200000000001</v>
      </c>
      <c r="I207" s="241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0" t="s">
        <v>158</v>
      </c>
      <c r="AU207" s="250" t="s">
        <v>157</v>
      </c>
      <c r="AV207" s="13" t="s">
        <v>157</v>
      </c>
      <c r="AW207" s="13" t="s">
        <v>29</v>
      </c>
      <c r="AX207" s="13" t="s">
        <v>74</v>
      </c>
      <c r="AY207" s="250" t="s">
        <v>149</v>
      </c>
    </row>
    <row r="208" s="14" customFormat="1">
      <c r="A208" s="14"/>
      <c r="B208" s="251"/>
      <c r="C208" s="252"/>
      <c r="D208" s="242" t="s">
        <v>158</v>
      </c>
      <c r="E208" s="253" t="s">
        <v>1</v>
      </c>
      <c r="F208" s="254" t="s">
        <v>160</v>
      </c>
      <c r="G208" s="252"/>
      <c r="H208" s="255">
        <v>1067.9200000000001</v>
      </c>
      <c r="I208" s="252"/>
      <c r="J208" s="252"/>
      <c r="K208" s="252"/>
      <c r="L208" s="256"/>
      <c r="M208" s="257"/>
      <c r="N208" s="258"/>
      <c r="O208" s="258"/>
      <c r="P208" s="258"/>
      <c r="Q208" s="258"/>
      <c r="R208" s="258"/>
      <c r="S208" s="258"/>
      <c r="T208" s="25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0" t="s">
        <v>158</v>
      </c>
      <c r="AU208" s="260" t="s">
        <v>157</v>
      </c>
      <c r="AV208" s="14" t="s">
        <v>156</v>
      </c>
      <c r="AW208" s="14" t="s">
        <v>29</v>
      </c>
      <c r="AX208" s="14" t="s">
        <v>82</v>
      </c>
      <c r="AY208" s="260" t="s">
        <v>149</v>
      </c>
    </row>
    <row r="209" s="2" customFormat="1" ht="23.4566" customHeight="1">
      <c r="A209" s="35"/>
      <c r="B209" s="36"/>
      <c r="C209" s="227" t="s">
        <v>275</v>
      </c>
      <c r="D209" s="227" t="s">
        <v>152</v>
      </c>
      <c r="E209" s="228" t="s">
        <v>276</v>
      </c>
      <c r="F209" s="229" t="s">
        <v>277</v>
      </c>
      <c r="G209" s="230" t="s">
        <v>261</v>
      </c>
      <c r="H209" s="231">
        <v>51.725000000000001</v>
      </c>
      <c r="I209" s="232">
        <v>12</v>
      </c>
      <c r="J209" s="232">
        <f>ROUND(I209*H209,2)</f>
        <v>620.70000000000005</v>
      </c>
      <c r="K209" s="233"/>
      <c r="L209" s="38"/>
      <c r="M209" s="234" t="s">
        <v>1</v>
      </c>
      <c r="N209" s="235" t="s">
        <v>40</v>
      </c>
      <c r="O209" s="236">
        <v>0</v>
      </c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8" t="s">
        <v>156</v>
      </c>
      <c r="AT209" s="238" t="s">
        <v>152</v>
      </c>
      <c r="AU209" s="238" t="s">
        <v>157</v>
      </c>
      <c r="AY209" s="18" t="s">
        <v>149</v>
      </c>
      <c r="BE209" s="239">
        <f>IF(N209="základná",J209,0)</f>
        <v>0</v>
      </c>
      <c r="BF209" s="239">
        <f>IF(N209="znížená",J209,0)</f>
        <v>620.70000000000005</v>
      </c>
      <c r="BG209" s="239">
        <f>IF(N209="zákl. prenesená",J209,0)</f>
        <v>0</v>
      </c>
      <c r="BH209" s="239">
        <f>IF(N209="zníž. prenesená",J209,0)</f>
        <v>0</v>
      </c>
      <c r="BI209" s="239">
        <f>IF(N209="nulová",J209,0)</f>
        <v>0</v>
      </c>
      <c r="BJ209" s="18" t="s">
        <v>157</v>
      </c>
      <c r="BK209" s="239">
        <f>ROUND(I209*H209,2)</f>
        <v>620.70000000000005</v>
      </c>
      <c r="BL209" s="18" t="s">
        <v>156</v>
      </c>
      <c r="BM209" s="238" t="s">
        <v>278</v>
      </c>
    </row>
    <row r="210" s="2" customFormat="1" ht="23.4566" customHeight="1">
      <c r="A210" s="35"/>
      <c r="B210" s="36"/>
      <c r="C210" s="227" t="s">
        <v>219</v>
      </c>
      <c r="D210" s="227" t="s">
        <v>152</v>
      </c>
      <c r="E210" s="228" t="s">
        <v>279</v>
      </c>
      <c r="F210" s="229" t="s">
        <v>280</v>
      </c>
      <c r="G210" s="230" t="s">
        <v>261</v>
      </c>
      <c r="H210" s="231">
        <v>1.6719999999999999</v>
      </c>
      <c r="I210" s="232">
        <v>43</v>
      </c>
      <c r="J210" s="232">
        <f>ROUND(I210*H210,2)</f>
        <v>71.900000000000006</v>
      </c>
      <c r="K210" s="233"/>
      <c r="L210" s="38"/>
      <c r="M210" s="234" t="s">
        <v>1</v>
      </c>
      <c r="N210" s="235" t="s">
        <v>40</v>
      </c>
      <c r="O210" s="236">
        <v>0</v>
      </c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8" t="s">
        <v>156</v>
      </c>
      <c r="AT210" s="238" t="s">
        <v>152</v>
      </c>
      <c r="AU210" s="238" t="s">
        <v>157</v>
      </c>
      <c r="AY210" s="18" t="s">
        <v>149</v>
      </c>
      <c r="BE210" s="239">
        <f>IF(N210="základná",J210,0)</f>
        <v>0</v>
      </c>
      <c r="BF210" s="239">
        <f>IF(N210="znížená",J210,0)</f>
        <v>71.900000000000006</v>
      </c>
      <c r="BG210" s="239">
        <f>IF(N210="zákl. prenesená",J210,0)</f>
        <v>0</v>
      </c>
      <c r="BH210" s="239">
        <f>IF(N210="zníž. prenesená",J210,0)</f>
        <v>0</v>
      </c>
      <c r="BI210" s="239">
        <f>IF(N210="nulová",J210,0)</f>
        <v>0</v>
      </c>
      <c r="BJ210" s="18" t="s">
        <v>157</v>
      </c>
      <c r="BK210" s="239">
        <f>ROUND(I210*H210,2)</f>
        <v>71.900000000000006</v>
      </c>
      <c r="BL210" s="18" t="s">
        <v>156</v>
      </c>
      <c r="BM210" s="238" t="s">
        <v>281</v>
      </c>
    </row>
    <row r="211" s="12" customFormat="1" ht="22.8" customHeight="1">
      <c r="A211" s="12"/>
      <c r="B211" s="212"/>
      <c r="C211" s="213"/>
      <c r="D211" s="214" t="s">
        <v>73</v>
      </c>
      <c r="E211" s="225" t="s">
        <v>282</v>
      </c>
      <c r="F211" s="225" t="s">
        <v>283</v>
      </c>
      <c r="G211" s="213"/>
      <c r="H211" s="213"/>
      <c r="I211" s="213"/>
      <c r="J211" s="226">
        <f>BK211</f>
        <v>0.29999999999999999</v>
      </c>
      <c r="K211" s="213"/>
      <c r="L211" s="217"/>
      <c r="M211" s="218"/>
      <c r="N211" s="219"/>
      <c r="O211" s="219"/>
      <c r="P211" s="220">
        <f>P212</f>
        <v>0</v>
      </c>
      <c r="Q211" s="219"/>
      <c r="R211" s="220">
        <f>R212</f>
        <v>0</v>
      </c>
      <c r="S211" s="219"/>
      <c r="T211" s="221">
        <f>T212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2" t="s">
        <v>82</v>
      </c>
      <c r="AT211" s="223" t="s">
        <v>73</v>
      </c>
      <c r="AU211" s="223" t="s">
        <v>82</v>
      </c>
      <c r="AY211" s="222" t="s">
        <v>149</v>
      </c>
      <c r="BK211" s="224">
        <f>BK212</f>
        <v>0.29999999999999999</v>
      </c>
    </row>
    <row r="212" s="2" customFormat="1" ht="23.4566" customHeight="1">
      <c r="A212" s="35"/>
      <c r="B212" s="36"/>
      <c r="C212" s="227" t="s">
        <v>284</v>
      </c>
      <c r="D212" s="227" t="s">
        <v>152</v>
      </c>
      <c r="E212" s="228" t="s">
        <v>285</v>
      </c>
      <c r="F212" s="229" t="s">
        <v>286</v>
      </c>
      <c r="G212" s="230" t="s">
        <v>261</v>
      </c>
      <c r="H212" s="231">
        <v>0.0070000000000000001</v>
      </c>
      <c r="I212" s="232">
        <v>43.490000000000002</v>
      </c>
      <c r="J212" s="232">
        <f>ROUND(I212*H212,2)</f>
        <v>0.29999999999999999</v>
      </c>
      <c r="K212" s="233"/>
      <c r="L212" s="38"/>
      <c r="M212" s="234" t="s">
        <v>1</v>
      </c>
      <c r="N212" s="235" t="s">
        <v>40</v>
      </c>
      <c r="O212" s="236">
        <v>0</v>
      </c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8" t="s">
        <v>156</v>
      </c>
      <c r="AT212" s="238" t="s">
        <v>152</v>
      </c>
      <c r="AU212" s="238" t="s">
        <v>157</v>
      </c>
      <c r="AY212" s="18" t="s">
        <v>149</v>
      </c>
      <c r="BE212" s="239">
        <f>IF(N212="základná",J212,0)</f>
        <v>0</v>
      </c>
      <c r="BF212" s="239">
        <f>IF(N212="znížená",J212,0)</f>
        <v>0.29999999999999999</v>
      </c>
      <c r="BG212" s="239">
        <f>IF(N212="zákl. prenesená",J212,0)</f>
        <v>0</v>
      </c>
      <c r="BH212" s="239">
        <f>IF(N212="zníž. prenesená",J212,0)</f>
        <v>0</v>
      </c>
      <c r="BI212" s="239">
        <f>IF(N212="nulová",J212,0)</f>
        <v>0</v>
      </c>
      <c r="BJ212" s="18" t="s">
        <v>157</v>
      </c>
      <c r="BK212" s="239">
        <f>ROUND(I212*H212,2)</f>
        <v>0.29999999999999999</v>
      </c>
      <c r="BL212" s="18" t="s">
        <v>156</v>
      </c>
      <c r="BM212" s="238" t="s">
        <v>287</v>
      </c>
    </row>
    <row r="213" s="12" customFormat="1" ht="25.92" customHeight="1">
      <c r="A213" s="12"/>
      <c r="B213" s="212"/>
      <c r="C213" s="213"/>
      <c r="D213" s="214" t="s">
        <v>73</v>
      </c>
      <c r="E213" s="215" t="s">
        <v>288</v>
      </c>
      <c r="F213" s="215" t="s">
        <v>289</v>
      </c>
      <c r="G213" s="213"/>
      <c r="H213" s="213"/>
      <c r="I213" s="213"/>
      <c r="J213" s="216">
        <f>BK213</f>
        <v>2502.6800000000003</v>
      </c>
      <c r="K213" s="213"/>
      <c r="L213" s="217"/>
      <c r="M213" s="218"/>
      <c r="N213" s="219"/>
      <c r="O213" s="219"/>
      <c r="P213" s="220">
        <f>P214+P216+P218+P222+P232</f>
        <v>0</v>
      </c>
      <c r="Q213" s="219"/>
      <c r="R213" s="220">
        <f>R214+R216+R218+R222+R232</f>
        <v>0</v>
      </c>
      <c r="S213" s="219"/>
      <c r="T213" s="221">
        <f>T214+T216+T218+T222+T232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2" t="s">
        <v>157</v>
      </c>
      <c r="AT213" s="223" t="s">
        <v>73</v>
      </c>
      <c r="AU213" s="223" t="s">
        <v>74</v>
      </c>
      <c r="AY213" s="222" t="s">
        <v>149</v>
      </c>
      <c r="BK213" s="224">
        <f>BK214+BK216+BK218+BK222+BK232</f>
        <v>2502.6800000000003</v>
      </c>
    </row>
    <row r="214" s="12" customFormat="1" ht="22.8" customHeight="1">
      <c r="A214" s="12"/>
      <c r="B214" s="212"/>
      <c r="C214" s="213"/>
      <c r="D214" s="214" t="s">
        <v>73</v>
      </c>
      <c r="E214" s="225" t="s">
        <v>290</v>
      </c>
      <c r="F214" s="225" t="s">
        <v>291</v>
      </c>
      <c r="G214" s="213"/>
      <c r="H214" s="213"/>
      <c r="I214" s="213"/>
      <c r="J214" s="226">
        <f>BK214</f>
        <v>40</v>
      </c>
      <c r="K214" s="213"/>
      <c r="L214" s="217"/>
      <c r="M214" s="218"/>
      <c r="N214" s="219"/>
      <c r="O214" s="219"/>
      <c r="P214" s="220">
        <f>P215</f>
        <v>0</v>
      </c>
      <c r="Q214" s="219"/>
      <c r="R214" s="220">
        <f>R215</f>
        <v>0</v>
      </c>
      <c r="S214" s="219"/>
      <c r="T214" s="221">
        <f>T215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22" t="s">
        <v>157</v>
      </c>
      <c r="AT214" s="223" t="s">
        <v>73</v>
      </c>
      <c r="AU214" s="223" t="s">
        <v>82</v>
      </c>
      <c r="AY214" s="222" t="s">
        <v>149</v>
      </c>
      <c r="BK214" s="224">
        <f>BK215</f>
        <v>40</v>
      </c>
    </row>
    <row r="215" s="2" customFormat="1" ht="16.30189" customHeight="1">
      <c r="A215" s="35"/>
      <c r="B215" s="36"/>
      <c r="C215" s="227" t="s">
        <v>224</v>
      </c>
      <c r="D215" s="227" t="s">
        <v>152</v>
      </c>
      <c r="E215" s="228" t="s">
        <v>292</v>
      </c>
      <c r="F215" s="229" t="s">
        <v>293</v>
      </c>
      <c r="G215" s="230" t="s">
        <v>294</v>
      </c>
      <c r="H215" s="231">
        <v>1</v>
      </c>
      <c r="I215" s="232">
        <v>40</v>
      </c>
      <c r="J215" s="232">
        <f>ROUND(I215*H215,2)</f>
        <v>40</v>
      </c>
      <c r="K215" s="233"/>
      <c r="L215" s="38"/>
      <c r="M215" s="234" t="s">
        <v>1</v>
      </c>
      <c r="N215" s="235" t="s">
        <v>40</v>
      </c>
      <c r="O215" s="236">
        <v>0</v>
      </c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8" t="s">
        <v>191</v>
      </c>
      <c r="AT215" s="238" t="s">
        <v>152</v>
      </c>
      <c r="AU215" s="238" t="s">
        <v>157</v>
      </c>
      <c r="AY215" s="18" t="s">
        <v>149</v>
      </c>
      <c r="BE215" s="239">
        <f>IF(N215="základná",J215,0)</f>
        <v>0</v>
      </c>
      <c r="BF215" s="239">
        <f>IF(N215="znížená",J215,0)</f>
        <v>40</v>
      </c>
      <c r="BG215" s="239">
        <f>IF(N215="zákl. prenesená",J215,0)</f>
        <v>0</v>
      </c>
      <c r="BH215" s="239">
        <f>IF(N215="zníž. prenesená",J215,0)</f>
        <v>0</v>
      </c>
      <c r="BI215" s="239">
        <f>IF(N215="nulová",J215,0)</f>
        <v>0</v>
      </c>
      <c r="BJ215" s="18" t="s">
        <v>157</v>
      </c>
      <c r="BK215" s="239">
        <f>ROUND(I215*H215,2)</f>
        <v>40</v>
      </c>
      <c r="BL215" s="18" t="s">
        <v>191</v>
      </c>
      <c r="BM215" s="238" t="s">
        <v>295</v>
      </c>
    </row>
    <row r="216" s="12" customFormat="1" ht="22.8" customHeight="1">
      <c r="A216" s="12"/>
      <c r="B216" s="212"/>
      <c r="C216" s="213"/>
      <c r="D216" s="214" t="s">
        <v>73</v>
      </c>
      <c r="E216" s="225" t="s">
        <v>296</v>
      </c>
      <c r="F216" s="225" t="s">
        <v>297</v>
      </c>
      <c r="G216" s="213"/>
      <c r="H216" s="213"/>
      <c r="I216" s="213"/>
      <c r="J216" s="226">
        <f>BK216</f>
        <v>470</v>
      </c>
      <c r="K216" s="213"/>
      <c r="L216" s="217"/>
      <c r="M216" s="218"/>
      <c r="N216" s="219"/>
      <c r="O216" s="219"/>
      <c r="P216" s="220">
        <f>P217</f>
        <v>0</v>
      </c>
      <c r="Q216" s="219"/>
      <c r="R216" s="220">
        <f>R217</f>
        <v>0</v>
      </c>
      <c r="S216" s="219"/>
      <c r="T216" s="221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2" t="s">
        <v>157</v>
      </c>
      <c r="AT216" s="223" t="s">
        <v>73</v>
      </c>
      <c r="AU216" s="223" t="s">
        <v>82</v>
      </c>
      <c r="AY216" s="222" t="s">
        <v>149</v>
      </c>
      <c r="BK216" s="224">
        <f>BK217</f>
        <v>470</v>
      </c>
    </row>
    <row r="217" s="2" customFormat="1" ht="16.30189" customHeight="1">
      <c r="A217" s="35"/>
      <c r="B217" s="36"/>
      <c r="C217" s="227" t="s">
        <v>298</v>
      </c>
      <c r="D217" s="227" t="s">
        <v>152</v>
      </c>
      <c r="E217" s="228" t="s">
        <v>299</v>
      </c>
      <c r="F217" s="229" t="s">
        <v>300</v>
      </c>
      <c r="G217" s="230" t="s">
        <v>294</v>
      </c>
      <c r="H217" s="231">
        <v>1</v>
      </c>
      <c r="I217" s="232">
        <v>470</v>
      </c>
      <c r="J217" s="232">
        <f>ROUND(I217*H217,2)</f>
        <v>470</v>
      </c>
      <c r="K217" s="233"/>
      <c r="L217" s="38"/>
      <c r="M217" s="234" t="s">
        <v>1</v>
      </c>
      <c r="N217" s="235" t="s">
        <v>40</v>
      </c>
      <c r="O217" s="236">
        <v>0</v>
      </c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8" t="s">
        <v>191</v>
      </c>
      <c r="AT217" s="238" t="s">
        <v>152</v>
      </c>
      <c r="AU217" s="238" t="s">
        <v>157</v>
      </c>
      <c r="AY217" s="18" t="s">
        <v>149</v>
      </c>
      <c r="BE217" s="239">
        <f>IF(N217="základná",J217,0)</f>
        <v>0</v>
      </c>
      <c r="BF217" s="239">
        <f>IF(N217="znížená",J217,0)</f>
        <v>470</v>
      </c>
      <c r="BG217" s="239">
        <f>IF(N217="zákl. prenesená",J217,0)</f>
        <v>0</v>
      </c>
      <c r="BH217" s="239">
        <f>IF(N217="zníž. prenesená",J217,0)</f>
        <v>0</v>
      </c>
      <c r="BI217" s="239">
        <f>IF(N217="nulová",J217,0)</f>
        <v>0</v>
      </c>
      <c r="BJ217" s="18" t="s">
        <v>157</v>
      </c>
      <c r="BK217" s="239">
        <f>ROUND(I217*H217,2)</f>
        <v>470</v>
      </c>
      <c r="BL217" s="18" t="s">
        <v>191</v>
      </c>
      <c r="BM217" s="238" t="s">
        <v>301</v>
      </c>
    </row>
    <row r="218" s="12" customFormat="1" ht="22.8" customHeight="1">
      <c r="A218" s="12"/>
      <c r="B218" s="212"/>
      <c r="C218" s="213"/>
      <c r="D218" s="214" t="s">
        <v>73</v>
      </c>
      <c r="E218" s="225" t="s">
        <v>302</v>
      </c>
      <c r="F218" s="225" t="s">
        <v>303</v>
      </c>
      <c r="G218" s="213"/>
      <c r="H218" s="213"/>
      <c r="I218" s="213"/>
      <c r="J218" s="226">
        <f>BK218</f>
        <v>53.950000000000003</v>
      </c>
      <c r="K218" s="213"/>
      <c r="L218" s="217"/>
      <c r="M218" s="218"/>
      <c r="N218" s="219"/>
      <c r="O218" s="219"/>
      <c r="P218" s="220">
        <f>SUM(P219:P221)</f>
        <v>0</v>
      </c>
      <c r="Q218" s="219"/>
      <c r="R218" s="220">
        <f>SUM(R219:R221)</f>
        <v>0</v>
      </c>
      <c r="S218" s="219"/>
      <c r="T218" s="221">
        <f>SUM(T219:T221)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2" t="s">
        <v>157</v>
      </c>
      <c r="AT218" s="223" t="s">
        <v>73</v>
      </c>
      <c r="AU218" s="223" t="s">
        <v>82</v>
      </c>
      <c r="AY218" s="222" t="s">
        <v>149</v>
      </c>
      <c r="BK218" s="224">
        <f>SUM(BK219:BK221)</f>
        <v>53.950000000000003</v>
      </c>
    </row>
    <row r="219" s="2" customFormat="1" ht="16.30189" customHeight="1">
      <c r="A219" s="35"/>
      <c r="B219" s="36"/>
      <c r="C219" s="227" t="s">
        <v>228</v>
      </c>
      <c r="D219" s="227" t="s">
        <v>152</v>
      </c>
      <c r="E219" s="228" t="s">
        <v>304</v>
      </c>
      <c r="F219" s="229" t="s">
        <v>305</v>
      </c>
      <c r="G219" s="230" t="s">
        <v>155</v>
      </c>
      <c r="H219" s="231">
        <v>12.845000000000001</v>
      </c>
      <c r="I219" s="232">
        <v>4.2000000000000002</v>
      </c>
      <c r="J219" s="232">
        <f>ROUND(I219*H219,2)</f>
        <v>53.950000000000003</v>
      </c>
      <c r="K219" s="233"/>
      <c r="L219" s="38"/>
      <c r="M219" s="234" t="s">
        <v>1</v>
      </c>
      <c r="N219" s="235" t="s">
        <v>40</v>
      </c>
      <c r="O219" s="236">
        <v>0</v>
      </c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8" t="s">
        <v>191</v>
      </c>
      <c r="AT219" s="238" t="s">
        <v>152</v>
      </c>
      <c r="AU219" s="238" t="s">
        <v>157</v>
      </c>
      <c r="AY219" s="18" t="s">
        <v>149</v>
      </c>
      <c r="BE219" s="239">
        <f>IF(N219="základná",J219,0)</f>
        <v>0</v>
      </c>
      <c r="BF219" s="239">
        <f>IF(N219="znížená",J219,0)</f>
        <v>53.950000000000003</v>
      </c>
      <c r="BG219" s="239">
        <f>IF(N219="zákl. prenesená",J219,0)</f>
        <v>0</v>
      </c>
      <c r="BH219" s="239">
        <f>IF(N219="zníž. prenesená",J219,0)</f>
        <v>0</v>
      </c>
      <c r="BI219" s="239">
        <f>IF(N219="nulová",J219,0)</f>
        <v>0</v>
      </c>
      <c r="BJ219" s="18" t="s">
        <v>157</v>
      </c>
      <c r="BK219" s="239">
        <f>ROUND(I219*H219,2)</f>
        <v>53.950000000000003</v>
      </c>
      <c r="BL219" s="18" t="s">
        <v>191</v>
      </c>
      <c r="BM219" s="238" t="s">
        <v>306</v>
      </c>
    </row>
    <row r="220" s="13" customFormat="1">
      <c r="A220" s="13"/>
      <c r="B220" s="240"/>
      <c r="C220" s="241"/>
      <c r="D220" s="242" t="s">
        <v>158</v>
      </c>
      <c r="E220" s="243" t="s">
        <v>1</v>
      </c>
      <c r="F220" s="244" t="s">
        <v>307</v>
      </c>
      <c r="G220" s="241"/>
      <c r="H220" s="245">
        <v>12.845000000000001</v>
      </c>
      <c r="I220" s="241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0" t="s">
        <v>158</v>
      </c>
      <c r="AU220" s="250" t="s">
        <v>157</v>
      </c>
      <c r="AV220" s="13" t="s">
        <v>157</v>
      </c>
      <c r="AW220" s="13" t="s">
        <v>29</v>
      </c>
      <c r="AX220" s="13" t="s">
        <v>74</v>
      </c>
      <c r="AY220" s="250" t="s">
        <v>149</v>
      </c>
    </row>
    <row r="221" s="14" customFormat="1">
      <c r="A221" s="14"/>
      <c r="B221" s="251"/>
      <c r="C221" s="252"/>
      <c r="D221" s="242" t="s">
        <v>158</v>
      </c>
      <c r="E221" s="253" t="s">
        <v>1</v>
      </c>
      <c r="F221" s="254" t="s">
        <v>160</v>
      </c>
      <c r="G221" s="252"/>
      <c r="H221" s="255">
        <v>12.845000000000001</v>
      </c>
      <c r="I221" s="252"/>
      <c r="J221" s="252"/>
      <c r="K221" s="252"/>
      <c r="L221" s="256"/>
      <c r="M221" s="257"/>
      <c r="N221" s="258"/>
      <c r="O221" s="258"/>
      <c r="P221" s="258"/>
      <c r="Q221" s="258"/>
      <c r="R221" s="258"/>
      <c r="S221" s="258"/>
      <c r="T221" s="25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0" t="s">
        <v>158</v>
      </c>
      <c r="AU221" s="260" t="s">
        <v>157</v>
      </c>
      <c r="AV221" s="14" t="s">
        <v>156</v>
      </c>
      <c r="AW221" s="14" t="s">
        <v>29</v>
      </c>
      <c r="AX221" s="14" t="s">
        <v>82</v>
      </c>
      <c r="AY221" s="260" t="s">
        <v>149</v>
      </c>
    </row>
    <row r="222" s="12" customFormat="1" ht="22.8" customHeight="1">
      <c r="A222" s="12"/>
      <c r="B222" s="212"/>
      <c r="C222" s="213"/>
      <c r="D222" s="214" t="s">
        <v>73</v>
      </c>
      <c r="E222" s="225" t="s">
        <v>308</v>
      </c>
      <c r="F222" s="225" t="s">
        <v>309</v>
      </c>
      <c r="G222" s="213"/>
      <c r="H222" s="213"/>
      <c r="I222" s="213"/>
      <c r="J222" s="226">
        <f>BK222</f>
        <v>841.69000000000005</v>
      </c>
      <c r="K222" s="213"/>
      <c r="L222" s="217"/>
      <c r="M222" s="218"/>
      <c r="N222" s="219"/>
      <c r="O222" s="219"/>
      <c r="P222" s="220">
        <f>SUM(P223:P231)</f>
        <v>0</v>
      </c>
      <c r="Q222" s="219"/>
      <c r="R222" s="220">
        <f>SUM(R223:R231)</f>
        <v>0</v>
      </c>
      <c r="S222" s="219"/>
      <c r="T222" s="221">
        <f>SUM(T223:T231)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2" t="s">
        <v>157</v>
      </c>
      <c r="AT222" s="223" t="s">
        <v>73</v>
      </c>
      <c r="AU222" s="223" t="s">
        <v>82</v>
      </c>
      <c r="AY222" s="222" t="s">
        <v>149</v>
      </c>
      <c r="BK222" s="224">
        <f>SUM(BK223:BK231)</f>
        <v>841.69000000000005</v>
      </c>
    </row>
    <row r="223" s="2" customFormat="1" ht="16.30189" customHeight="1">
      <c r="A223" s="35"/>
      <c r="B223" s="36"/>
      <c r="C223" s="227" t="s">
        <v>310</v>
      </c>
      <c r="D223" s="227" t="s">
        <v>152</v>
      </c>
      <c r="E223" s="228" t="s">
        <v>311</v>
      </c>
      <c r="F223" s="229" t="s">
        <v>312</v>
      </c>
      <c r="G223" s="230" t="s">
        <v>294</v>
      </c>
      <c r="H223" s="231">
        <v>1</v>
      </c>
      <c r="I223" s="232">
        <v>120</v>
      </c>
      <c r="J223" s="232">
        <f>ROUND(I223*H223,2)</f>
        <v>120</v>
      </c>
      <c r="K223" s="233"/>
      <c r="L223" s="38"/>
      <c r="M223" s="234" t="s">
        <v>1</v>
      </c>
      <c r="N223" s="235" t="s">
        <v>40</v>
      </c>
      <c r="O223" s="236">
        <v>0</v>
      </c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8" t="s">
        <v>191</v>
      </c>
      <c r="AT223" s="238" t="s">
        <v>152</v>
      </c>
      <c r="AU223" s="238" t="s">
        <v>157</v>
      </c>
      <c r="AY223" s="18" t="s">
        <v>149</v>
      </c>
      <c r="BE223" s="239">
        <f>IF(N223="základná",J223,0)</f>
        <v>0</v>
      </c>
      <c r="BF223" s="239">
        <f>IF(N223="znížená",J223,0)</f>
        <v>120</v>
      </c>
      <c r="BG223" s="239">
        <f>IF(N223="zákl. prenesená",J223,0)</f>
        <v>0</v>
      </c>
      <c r="BH223" s="239">
        <f>IF(N223="zníž. prenesená",J223,0)</f>
        <v>0</v>
      </c>
      <c r="BI223" s="239">
        <f>IF(N223="nulová",J223,0)</f>
        <v>0</v>
      </c>
      <c r="BJ223" s="18" t="s">
        <v>157</v>
      </c>
      <c r="BK223" s="239">
        <f>ROUND(I223*H223,2)</f>
        <v>120</v>
      </c>
      <c r="BL223" s="18" t="s">
        <v>191</v>
      </c>
      <c r="BM223" s="238" t="s">
        <v>313</v>
      </c>
    </row>
    <row r="224" s="2" customFormat="1" ht="16.30189" customHeight="1">
      <c r="A224" s="35"/>
      <c r="B224" s="36"/>
      <c r="C224" s="227" t="s">
        <v>234</v>
      </c>
      <c r="D224" s="227" t="s">
        <v>152</v>
      </c>
      <c r="E224" s="228" t="s">
        <v>314</v>
      </c>
      <c r="F224" s="229" t="s">
        <v>315</v>
      </c>
      <c r="G224" s="230" t="s">
        <v>294</v>
      </c>
      <c r="H224" s="231">
        <v>1</v>
      </c>
      <c r="I224" s="232">
        <v>120</v>
      </c>
      <c r="J224" s="232">
        <f>ROUND(I224*H224,2)</f>
        <v>120</v>
      </c>
      <c r="K224" s="233"/>
      <c r="L224" s="38"/>
      <c r="M224" s="234" t="s">
        <v>1</v>
      </c>
      <c r="N224" s="235" t="s">
        <v>40</v>
      </c>
      <c r="O224" s="236">
        <v>0</v>
      </c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8" t="s">
        <v>191</v>
      </c>
      <c r="AT224" s="238" t="s">
        <v>152</v>
      </c>
      <c r="AU224" s="238" t="s">
        <v>157</v>
      </c>
      <c r="AY224" s="18" t="s">
        <v>149</v>
      </c>
      <c r="BE224" s="239">
        <f>IF(N224="základná",J224,0)</f>
        <v>0</v>
      </c>
      <c r="BF224" s="239">
        <f>IF(N224="znížená",J224,0)</f>
        <v>120</v>
      </c>
      <c r="BG224" s="239">
        <f>IF(N224="zákl. prenesená",J224,0)</f>
        <v>0</v>
      </c>
      <c r="BH224" s="239">
        <f>IF(N224="zníž. prenesená",J224,0)</f>
        <v>0</v>
      </c>
      <c r="BI224" s="239">
        <f>IF(N224="nulová",J224,0)</f>
        <v>0</v>
      </c>
      <c r="BJ224" s="18" t="s">
        <v>157</v>
      </c>
      <c r="BK224" s="239">
        <f>ROUND(I224*H224,2)</f>
        <v>120</v>
      </c>
      <c r="BL224" s="18" t="s">
        <v>191</v>
      </c>
      <c r="BM224" s="238" t="s">
        <v>316</v>
      </c>
    </row>
    <row r="225" s="2" customFormat="1" ht="21.0566" customHeight="1">
      <c r="A225" s="35"/>
      <c r="B225" s="36"/>
      <c r="C225" s="227" t="s">
        <v>317</v>
      </c>
      <c r="D225" s="227" t="s">
        <v>152</v>
      </c>
      <c r="E225" s="228" t="s">
        <v>318</v>
      </c>
      <c r="F225" s="229" t="s">
        <v>319</v>
      </c>
      <c r="G225" s="230" t="s">
        <v>294</v>
      </c>
      <c r="H225" s="231">
        <v>1</v>
      </c>
      <c r="I225" s="232">
        <v>120</v>
      </c>
      <c r="J225" s="232">
        <f>ROUND(I225*H225,2)</f>
        <v>120</v>
      </c>
      <c r="K225" s="233"/>
      <c r="L225" s="38"/>
      <c r="M225" s="234" t="s">
        <v>1</v>
      </c>
      <c r="N225" s="235" t="s">
        <v>40</v>
      </c>
      <c r="O225" s="236">
        <v>0</v>
      </c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8" t="s">
        <v>191</v>
      </c>
      <c r="AT225" s="238" t="s">
        <v>152</v>
      </c>
      <c r="AU225" s="238" t="s">
        <v>157</v>
      </c>
      <c r="AY225" s="18" t="s">
        <v>149</v>
      </c>
      <c r="BE225" s="239">
        <f>IF(N225="základná",J225,0)</f>
        <v>0</v>
      </c>
      <c r="BF225" s="239">
        <f>IF(N225="znížená",J225,0)</f>
        <v>120</v>
      </c>
      <c r="BG225" s="239">
        <f>IF(N225="zákl. prenesená",J225,0)</f>
        <v>0</v>
      </c>
      <c r="BH225" s="239">
        <f>IF(N225="zníž. prenesená",J225,0)</f>
        <v>0</v>
      </c>
      <c r="BI225" s="239">
        <f>IF(N225="nulová",J225,0)</f>
        <v>0</v>
      </c>
      <c r="BJ225" s="18" t="s">
        <v>157</v>
      </c>
      <c r="BK225" s="239">
        <f>ROUND(I225*H225,2)</f>
        <v>120</v>
      </c>
      <c r="BL225" s="18" t="s">
        <v>191</v>
      </c>
      <c r="BM225" s="238" t="s">
        <v>320</v>
      </c>
    </row>
    <row r="226" s="2" customFormat="1" ht="16.30189" customHeight="1">
      <c r="A226" s="35"/>
      <c r="B226" s="36"/>
      <c r="C226" s="227" t="s">
        <v>238</v>
      </c>
      <c r="D226" s="227" t="s">
        <v>152</v>
      </c>
      <c r="E226" s="228" t="s">
        <v>321</v>
      </c>
      <c r="F226" s="229" t="s">
        <v>322</v>
      </c>
      <c r="G226" s="230" t="s">
        <v>187</v>
      </c>
      <c r="H226" s="231">
        <v>1</v>
      </c>
      <c r="I226" s="232">
        <v>10</v>
      </c>
      <c r="J226" s="232">
        <f>ROUND(I226*H226,2)</f>
        <v>10</v>
      </c>
      <c r="K226" s="233"/>
      <c r="L226" s="38"/>
      <c r="M226" s="234" t="s">
        <v>1</v>
      </c>
      <c r="N226" s="235" t="s">
        <v>40</v>
      </c>
      <c r="O226" s="236">
        <v>0</v>
      </c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8" t="s">
        <v>191</v>
      </c>
      <c r="AT226" s="238" t="s">
        <v>152</v>
      </c>
      <c r="AU226" s="238" t="s">
        <v>157</v>
      </c>
      <c r="AY226" s="18" t="s">
        <v>149</v>
      </c>
      <c r="BE226" s="239">
        <f>IF(N226="základná",J226,0)</f>
        <v>0</v>
      </c>
      <c r="BF226" s="239">
        <f>IF(N226="znížená",J226,0)</f>
        <v>10</v>
      </c>
      <c r="BG226" s="239">
        <f>IF(N226="zákl. prenesená",J226,0)</f>
        <v>0</v>
      </c>
      <c r="BH226" s="239">
        <f>IF(N226="zníž. prenesená",J226,0)</f>
        <v>0</v>
      </c>
      <c r="BI226" s="239">
        <f>IF(N226="nulová",J226,0)</f>
        <v>0</v>
      </c>
      <c r="BJ226" s="18" t="s">
        <v>157</v>
      </c>
      <c r="BK226" s="239">
        <f>ROUND(I226*H226,2)</f>
        <v>10</v>
      </c>
      <c r="BL226" s="18" t="s">
        <v>191</v>
      </c>
      <c r="BM226" s="238" t="s">
        <v>323</v>
      </c>
    </row>
    <row r="227" s="2" customFormat="1" ht="21.0566" customHeight="1">
      <c r="A227" s="35"/>
      <c r="B227" s="36"/>
      <c r="C227" s="227" t="s">
        <v>324</v>
      </c>
      <c r="D227" s="227" t="s">
        <v>152</v>
      </c>
      <c r="E227" s="228" t="s">
        <v>325</v>
      </c>
      <c r="F227" s="229" t="s">
        <v>326</v>
      </c>
      <c r="G227" s="230" t="s">
        <v>294</v>
      </c>
      <c r="H227" s="231">
        <v>1</v>
      </c>
      <c r="I227" s="232">
        <v>120</v>
      </c>
      <c r="J227" s="232">
        <f>ROUND(I227*H227,2)</f>
        <v>120</v>
      </c>
      <c r="K227" s="233"/>
      <c r="L227" s="38"/>
      <c r="M227" s="234" t="s">
        <v>1</v>
      </c>
      <c r="N227" s="235" t="s">
        <v>40</v>
      </c>
      <c r="O227" s="236">
        <v>0</v>
      </c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8" t="s">
        <v>191</v>
      </c>
      <c r="AT227" s="238" t="s">
        <v>152</v>
      </c>
      <c r="AU227" s="238" t="s">
        <v>157</v>
      </c>
      <c r="AY227" s="18" t="s">
        <v>149</v>
      </c>
      <c r="BE227" s="239">
        <f>IF(N227="základná",J227,0)</f>
        <v>0</v>
      </c>
      <c r="BF227" s="239">
        <f>IF(N227="znížená",J227,0)</f>
        <v>120</v>
      </c>
      <c r="BG227" s="239">
        <f>IF(N227="zákl. prenesená",J227,0)</f>
        <v>0</v>
      </c>
      <c r="BH227" s="239">
        <f>IF(N227="zníž. prenesená",J227,0)</f>
        <v>0</v>
      </c>
      <c r="BI227" s="239">
        <f>IF(N227="nulová",J227,0)</f>
        <v>0</v>
      </c>
      <c r="BJ227" s="18" t="s">
        <v>157</v>
      </c>
      <c r="BK227" s="239">
        <f>ROUND(I227*H227,2)</f>
        <v>120</v>
      </c>
      <c r="BL227" s="18" t="s">
        <v>191</v>
      </c>
      <c r="BM227" s="238" t="s">
        <v>327</v>
      </c>
    </row>
    <row r="228" s="2" customFormat="1" ht="16.30189" customHeight="1">
      <c r="A228" s="35"/>
      <c r="B228" s="36"/>
      <c r="C228" s="227" t="s">
        <v>243</v>
      </c>
      <c r="D228" s="227" t="s">
        <v>152</v>
      </c>
      <c r="E228" s="228" t="s">
        <v>328</v>
      </c>
      <c r="F228" s="229" t="s">
        <v>329</v>
      </c>
      <c r="G228" s="230" t="s">
        <v>155</v>
      </c>
      <c r="H228" s="231">
        <v>37.816000000000002</v>
      </c>
      <c r="I228" s="232">
        <v>7.4800000000000004</v>
      </c>
      <c r="J228" s="232">
        <f>ROUND(I228*H228,2)</f>
        <v>282.86000000000001</v>
      </c>
      <c r="K228" s="233"/>
      <c r="L228" s="38"/>
      <c r="M228" s="234" t="s">
        <v>1</v>
      </c>
      <c r="N228" s="235" t="s">
        <v>40</v>
      </c>
      <c r="O228" s="236">
        <v>0</v>
      </c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8" t="s">
        <v>191</v>
      </c>
      <c r="AT228" s="238" t="s">
        <v>152</v>
      </c>
      <c r="AU228" s="238" t="s">
        <v>157</v>
      </c>
      <c r="AY228" s="18" t="s">
        <v>149</v>
      </c>
      <c r="BE228" s="239">
        <f>IF(N228="základná",J228,0)</f>
        <v>0</v>
      </c>
      <c r="BF228" s="239">
        <f>IF(N228="znížená",J228,0)</f>
        <v>282.86000000000001</v>
      </c>
      <c r="BG228" s="239">
        <f>IF(N228="zákl. prenesená",J228,0)</f>
        <v>0</v>
      </c>
      <c r="BH228" s="239">
        <f>IF(N228="zníž. prenesená",J228,0)</f>
        <v>0</v>
      </c>
      <c r="BI228" s="239">
        <f>IF(N228="nulová",J228,0)</f>
        <v>0</v>
      </c>
      <c r="BJ228" s="18" t="s">
        <v>157</v>
      </c>
      <c r="BK228" s="239">
        <f>ROUND(I228*H228,2)</f>
        <v>282.86000000000001</v>
      </c>
      <c r="BL228" s="18" t="s">
        <v>191</v>
      </c>
      <c r="BM228" s="238" t="s">
        <v>330</v>
      </c>
    </row>
    <row r="229" s="13" customFormat="1">
      <c r="A229" s="13"/>
      <c r="B229" s="240"/>
      <c r="C229" s="241"/>
      <c r="D229" s="242" t="s">
        <v>158</v>
      </c>
      <c r="E229" s="243" t="s">
        <v>1</v>
      </c>
      <c r="F229" s="244" t="s">
        <v>331</v>
      </c>
      <c r="G229" s="241"/>
      <c r="H229" s="245">
        <v>37.816000000000002</v>
      </c>
      <c r="I229" s="241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0" t="s">
        <v>158</v>
      </c>
      <c r="AU229" s="250" t="s">
        <v>157</v>
      </c>
      <c r="AV229" s="13" t="s">
        <v>157</v>
      </c>
      <c r="AW229" s="13" t="s">
        <v>29</v>
      </c>
      <c r="AX229" s="13" t="s">
        <v>74</v>
      </c>
      <c r="AY229" s="250" t="s">
        <v>149</v>
      </c>
    </row>
    <row r="230" s="14" customFormat="1">
      <c r="A230" s="14"/>
      <c r="B230" s="251"/>
      <c r="C230" s="252"/>
      <c r="D230" s="242" t="s">
        <v>158</v>
      </c>
      <c r="E230" s="253" t="s">
        <v>1</v>
      </c>
      <c r="F230" s="254" t="s">
        <v>160</v>
      </c>
      <c r="G230" s="252"/>
      <c r="H230" s="255">
        <v>37.816000000000002</v>
      </c>
      <c r="I230" s="252"/>
      <c r="J230" s="252"/>
      <c r="K230" s="252"/>
      <c r="L230" s="256"/>
      <c r="M230" s="257"/>
      <c r="N230" s="258"/>
      <c r="O230" s="258"/>
      <c r="P230" s="258"/>
      <c r="Q230" s="258"/>
      <c r="R230" s="258"/>
      <c r="S230" s="258"/>
      <c r="T230" s="25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0" t="s">
        <v>158</v>
      </c>
      <c r="AU230" s="260" t="s">
        <v>157</v>
      </c>
      <c r="AV230" s="14" t="s">
        <v>156</v>
      </c>
      <c r="AW230" s="14" t="s">
        <v>29</v>
      </c>
      <c r="AX230" s="14" t="s">
        <v>82</v>
      </c>
      <c r="AY230" s="260" t="s">
        <v>149</v>
      </c>
    </row>
    <row r="231" s="2" customFormat="1" ht="16.30189" customHeight="1">
      <c r="A231" s="35"/>
      <c r="B231" s="36"/>
      <c r="C231" s="227" t="s">
        <v>332</v>
      </c>
      <c r="D231" s="227" t="s">
        <v>152</v>
      </c>
      <c r="E231" s="228" t="s">
        <v>333</v>
      </c>
      <c r="F231" s="229" t="s">
        <v>334</v>
      </c>
      <c r="G231" s="230" t="s">
        <v>155</v>
      </c>
      <c r="H231" s="231">
        <v>37.816000000000002</v>
      </c>
      <c r="I231" s="232">
        <v>1.8200000000000001</v>
      </c>
      <c r="J231" s="232">
        <f>ROUND(I231*H231,2)</f>
        <v>68.829999999999998</v>
      </c>
      <c r="K231" s="233"/>
      <c r="L231" s="38"/>
      <c r="M231" s="234" t="s">
        <v>1</v>
      </c>
      <c r="N231" s="235" t="s">
        <v>40</v>
      </c>
      <c r="O231" s="236">
        <v>0</v>
      </c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8" t="s">
        <v>191</v>
      </c>
      <c r="AT231" s="238" t="s">
        <v>152</v>
      </c>
      <c r="AU231" s="238" t="s">
        <v>157</v>
      </c>
      <c r="AY231" s="18" t="s">
        <v>149</v>
      </c>
      <c r="BE231" s="239">
        <f>IF(N231="základná",J231,0)</f>
        <v>0</v>
      </c>
      <c r="BF231" s="239">
        <f>IF(N231="znížená",J231,0)</f>
        <v>68.829999999999998</v>
      </c>
      <c r="BG231" s="239">
        <f>IF(N231="zákl. prenesená",J231,0)</f>
        <v>0</v>
      </c>
      <c r="BH231" s="239">
        <f>IF(N231="zníž. prenesená",J231,0)</f>
        <v>0</v>
      </c>
      <c r="BI231" s="239">
        <f>IF(N231="nulová",J231,0)</f>
        <v>0</v>
      </c>
      <c r="BJ231" s="18" t="s">
        <v>157</v>
      </c>
      <c r="BK231" s="239">
        <f>ROUND(I231*H231,2)</f>
        <v>68.829999999999998</v>
      </c>
      <c r="BL231" s="18" t="s">
        <v>191</v>
      </c>
      <c r="BM231" s="238" t="s">
        <v>335</v>
      </c>
    </row>
    <row r="232" s="12" customFormat="1" ht="22.8" customHeight="1">
      <c r="A232" s="12"/>
      <c r="B232" s="212"/>
      <c r="C232" s="213"/>
      <c r="D232" s="214" t="s">
        <v>73</v>
      </c>
      <c r="E232" s="225" t="s">
        <v>336</v>
      </c>
      <c r="F232" s="225" t="s">
        <v>337</v>
      </c>
      <c r="G232" s="213"/>
      <c r="H232" s="213"/>
      <c r="I232" s="213"/>
      <c r="J232" s="226">
        <f>BK232</f>
        <v>1097.04</v>
      </c>
      <c r="K232" s="213"/>
      <c r="L232" s="217"/>
      <c r="M232" s="218"/>
      <c r="N232" s="219"/>
      <c r="O232" s="219"/>
      <c r="P232" s="220">
        <f>SUM(P233:P238)</f>
        <v>0</v>
      </c>
      <c r="Q232" s="219"/>
      <c r="R232" s="220">
        <f>SUM(R233:R238)</f>
        <v>0</v>
      </c>
      <c r="S232" s="219"/>
      <c r="T232" s="221">
        <f>SUM(T233:T238)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22" t="s">
        <v>157</v>
      </c>
      <c r="AT232" s="223" t="s">
        <v>73</v>
      </c>
      <c r="AU232" s="223" t="s">
        <v>82</v>
      </c>
      <c r="AY232" s="222" t="s">
        <v>149</v>
      </c>
      <c r="BK232" s="224">
        <f>SUM(BK233:BK238)</f>
        <v>1097.04</v>
      </c>
    </row>
    <row r="233" s="2" customFormat="1" ht="16.30189" customHeight="1">
      <c r="A233" s="35"/>
      <c r="B233" s="36"/>
      <c r="C233" s="227" t="s">
        <v>247</v>
      </c>
      <c r="D233" s="227" t="s">
        <v>152</v>
      </c>
      <c r="E233" s="228" t="s">
        <v>338</v>
      </c>
      <c r="F233" s="229" t="s">
        <v>339</v>
      </c>
      <c r="G233" s="230" t="s">
        <v>233</v>
      </c>
      <c r="H233" s="231">
        <v>182.15000000000001</v>
      </c>
      <c r="I233" s="232">
        <v>1.47</v>
      </c>
      <c r="J233" s="232">
        <f>ROUND(I233*H233,2)</f>
        <v>267.75999999999999</v>
      </c>
      <c r="K233" s="233"/>
      <c r="L233" s="38"/>
      <c r="M233" s="234" t="s">
        <v>1</v>
      </c>
      <c r="N233" s="235" t="s">
        <v>40</v>
      </c>
      <c r="O233" s="236">
        <v>0</v>
      </c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8" t="s">
        <v>191</v>
      </c>
      <c r="AT233" s="238" t="s">
        <v>152</v>
      </c>
      <c r="AU233" s="238" t="s">
        <v>157</v>
      </c>
      <c r="AY233" s="18" t="s">
        <v>149</v>
      </c>
      <c r="BE233" s="239">
        <f>IF(N233="základná",J233,0)</f>
        <v>0</v>
      </c>
      <c r="BF233" s="239">
        <f>IF(N233="znížená",J233,0)</f>
        <v>267.75999999999999</v>
      </c>
      <c r="BG233" s="239">
        <f>IF(N233="zákl. prenesená",J233,0)</f>
        <v>0</v>
      </c>
      <c r="BH233" s="239">
        <f>IF(N233="zníž. prenesená",J233,0)</f>
        <v>0</v>
      </c>
      <c r="BI233" s="239">
        <f>IF(N233="nulová",J233,0)</f>
        <v>0</v>
      </c>
      <c r="BJ233" s="18" t="s">
        <v>157</v>
      </c>
      <c r="BK233" s="239">
        <f>ROUND(I233*H233,2)</f>
        <v>267.75999999999999</v>
      </c>
      <c r="BL233" s="18" t="s">
        <v>191</v>
      </c>
      <c r="BM233" s="238" t="s">
        <v>340</v>
      </c>
    </row>
    <row r="234" s="13" customFormat="1">
      <c r="A234" s="13"/>
      <c r="B234" s="240"/>
      <c r="C234" s="241"/>
      <c r="D234" s="242" t="s">
        <v>158</v>
      </c>
      <c r="E234" s="243" t="s">
        <v>1</v>
      </c>
      <c r="F234" s="244" t="s">
        <v>341</v>
      </c>
      <c r="G234" s="241"/>
      <c r="H234" s="245">
        <v>182.15000000000001</v>
      </c>
      <c r="I234" s="241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0" t="s">
        <v>158</v>
      </c>
      <c r="AU234" s="250" t="s">
        <v>157</v>
      </c>
      <c r="AV234" s="13" t="s">
        <v>157</v>
      </c>
      <c r="AW234" s="13" t="s">
        <v>29</v>
      </c>
      <c r="AX234" s="13" t="s">
        <v>74</v>
      </c>
      <c r="AY234" s="250" t="s">
        <v>149</v>
      </c>
    </row>
    <row r="235" s="14" customFormat="1">
      <c r="A235" s="14"/>
      <c r="B235" s="251"/>
      <c r="C235" s="252"/>
      <c r="D235" s="242" t="s">
        <v>158</v>
      </c>
      <c r="E235" s="253" t="s">
        <v>1</v>
      </c>
      <c r="F235" s="254" t="s">
        <v>160</v>
      </c>
      <c r="G235" s="252"/>
      <c r="H235" s="255">
        <v>182.15000000000001</v>
      </c>
      <c r="I235" s="252"/>
      <c r="J235" s="252"/>
      <c r="K235" s="252"/>
      <c r="L235" s="256"/>
      <c r="M235" s="257"/>
      <c r="N235" s="258"/>
      <c r="O235" s="258"/>
      <c r="P235" s="258"/>
      <c r="Q235" s="258"/>
      <c r="R235" s="258"/>
      <c r="S235" s="258"/>
      <c r="T235" s="25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0" t="s">
        <v>158</v>
      </c>
      <c r="AU235" s="260" t="s">
        <v>157</v>
      </c>
      <c r="AV235" s="14" t="s">
        <v>156</v>
      </c>
      <c r="AW235" s="14" t="s">
        <v>29</v>
      </c>
      <c r="AX235" s="14" t="s">
        <v>82</v>
      </c>
      <c r="AY235" s="260" t="s">
        <v>149</v>
      </c>
    </row>
    <row r="236" s="2" customFormat="1" ht="23.4566" customHeight="1">
      <c r="A236" s="35"/>
      <c r="B236" s="36"/>
      <c r="C236" s="227" t="s">
        <v>342</v>
      </c>
      <c r="D236" s="227" t="s">
        <v>152</v>
      </c>
      <c r="E236" s="228" t="s">
        <v>343</v>
      </c>
      <c r="F236" s="229" t="s">
        <v>344</v>
      </c>
      <c r="G236" s="230" t="s">
        <v>155</v>
      </c>
      <c r="H236" s="231">
        <v>222.92599999999999</v>
      </c>
      <c r="I236" s="232">
        <v>3.7200000000000002</v>
      </c>
      <c r="J236" s="232">
        <f>ROUND(I236*H236,2)</f>
        <v>829.27999999999997</v>
      </c>
      <c r="K236" s="233"/>
      <c r="L236" s="38"/>
      <c r="M236" s="234" t="s">
        <v>1</v>
      </c>
      <c r="N236" s="235" t="s">
        <v>40</v>
      </c>
      <c r="O236" s="236">
        <v>0</v>
      </c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8" t="s">
        <v>191</v>
      </c>
      <c r="AT236" s="238" t="s">
        <v>152</v>
      </c>
      <c r="AU236" s="238" t="s">
        <v>157</v>
      </c>
      <c r="AY236" s="18" t="s">
        <v>149</v>
      </c>
      <c r="BE236" s="239">
        <f>IF(N236="základná",J236,0)</f>
        <v>0</v>
      </c>
      <c r="BF236" s="239">
        <f>IF(N236="znížená",J236,0)</f>
        <v>829.27999999999997</v>
      </c>
      <c r="BG236" s="239">
        <f>IF(N236="zákl. prenesená",J236,0)</f>
        <v>0</v>
      </c>
      <c r="BH236" s="239">
        <f>IF(N236="zníž. prenesená",J236,0)</f>
        <v>0</v>
      </c>
      <c r="BI236" s="239">
        <f>IF(N236="nulová",J236,0)</f>
        <v>0</v>
      </c>
      <c r="BJ236" s="18" t="s">
        <v>157</v>
      </c>
      <c r="BK236" s="239">
        <f>ROUND(I236*H236,2)</f>
        <v>829.27999999999997</v>
      </c>
      <c r="BL236" s="18" t="s">
        <v>191</v>
      </c>
      <c r="BM236" s="238" t="s">
        <v>345</v>
      </c>
    </row>
    <row r="237" s="13" customFormat="1">
      <c r="A237" s="13"/>
      <c r="B237" s="240"/>
      <c r="C237" s="241"/>
      <c r="D237" s="242" t="s">
        <v>158</v>
      </c>
      <c r="E237" s="243" t="s">
        <v>1</v>
      </c>
      <c r="F237" s="244" t="s">
        <v>170</v>
      </c>
      <c r="G237" s="241"/>
      <c r="H237" s="245">
        <v>222.92599999999999</v>
      </c>
      <c r="I237" s="241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0" t="s">
        <v>158</v>
      </c>
      <c r="AU237" s="250" t="s">
        <v>157</v>
      </c>
      <c r="AV237" s="13" t="s">
        <v>157</v>
      </c>
      <c r="AW237" s="13" t="s">
        <v>29</v>
      </c>
      <c r="AX237" s="13" t="s">
        <v>74</v>
      </c>
      <c r="AY237" s="250" t="s">
        <v>149</v>
      </c>
    </row>
    <row r="238" s="14" customFormat="1">
      <c r="A238" s="14"/>
      <c r="B238" s="251"/>
      <c r="C238" s="252"/>
      <c r="D238" s="242" t="s">
        <v>158</v>
      </c>
      <c r="E238" s="253" t="s">
        <v>1</v>
      </c>
      <c r="F238" s="254" t="s">
        <v>160</v>
      </c>
      <c r="G238" s="252"/>
      <c r="H238" s="255">
        <v>222.92599999999999</v>
      </c>
      <c r="I238" s="252"/>
      <c r="J238" s="252"/>
      <c r="K238" s="252"/>
      <c r="L238" s="256"/>
      <c r="M238" s="257"/>
      <c r="N238" s="258"/>
      <c r="O238" s="258"/>
      <c r="P238" s="258"/>
      <c r="Q238" s="258"/>
      <c r="R238" s="258"/>
      <c r="S238" s="258"/>
      <c r="T238" s="25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0" t="s">
        <v>158</v>
      </c>
      <c r="AU238" s="260" t="s">
        <v>157</v>
      </c>
      <c r="AV238" s="14" t="s">
        <v>156</v>
      </c>
      <c r="AW238" s="14" t="s">
        <v>29</v>
      </c>
      <c r="AX238" s="14" t="s">
        <v>82</v>
      </c>
      <c r="AY238" s="260" t="s">
        <v>149</v>
      </c>
    </row>
    <row r="239" s="12" customFormat="1" ht="25.92" customHeight="1">
      <c r="A239" s="12"/>
      <c r="B239" s="212"/>
      <c r="C239" s="213"/>
      <c r="D239" s="214" t="s">
        <v>73</v>
      </c>
      <c r="E239" s="215" t="s">
        <v>346</v>
      </c>
      <c r="F239" s="215" t="s">
        <v>347</v>
      </c>
      <c r="G239" s="213"/>
      <c r="H239" s="213"/>
      <c r="I239" s="213"/>
      <c r="J239" s="216">
        <f>BK239</f>
        <v>773.89999999999998</v>
      </c>
      <c r="K239" s="213"/>
      <c r="L239" s="217"/>
      <c r="M239" s="218"/>
      <c r="N239" s="219"/>
      <c r="O239" s="219"/>
      <c r="P239" s="220">
        <f>SUM(P240:P242)</f>
        <v>0</v>
      </c>
      <c r="Q239" s="219"/>
      <c r="R239" s="220">
        <f>SUM(R240:R242)</f>
        <v>0</v>
      </c>
      <c r="S239" s="219"/>
      <c r="T239" s="221">
        <f>SUM(T240:T242)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22" t="s">
        <v>156</v>
      </c>
      <c r="AT239" s="223" t="s">
        <v>73</v>
      </c>
      <c r="AU239" s="223" t="s">
        <v>74</v>
      </c>
      <c r="AY239" s="222" t="s">
        <v>149</v>
      </c>
      <c r="BK239" s="224">
        <f>SUM(BK240:BK242)</f>
        <v>773.89999999999998</v>
      </c>
    </row>
    <row r="240" s="2" customFormat="1" ht="36.72453" customHeight="1">
      <c r="A240" s="35"/>
      <c r="B240" s="36"/>
      <c r="C240" s="227" t="s">
        <v>252</v>
      </c>
      <c r="D240" s="227" t="s">
        <v>152</v>
      </c>
      <c r="E240" s="228" t="s">
        <v>348</v>
      </c>
      <c r="F240" s="229" t="s">
        <v>349</v>
      </c>
      <c r="G240" s="230" t="s">
        <v>350</v>
      </c>
      <c r="H240" s="231">
        <v>43.600000000000001</v>
      </c>
      <c r="I240" s="232">
        <v>17.75</v>
      </c>
      <c r="J240" s="232">
        <f>ROUND(I240*H240,2)</f>
        <v>773.89999999999998</v>
      </c>
      <c r="K240" s="233"/>
      <c r="L240" s="38"/>
      <c r="M240" s="234" t="s">
        <v>1</v>
      </c>
      <c r="N240" s="235" t="s">
        <v>40</v>
      </c>
      <c r="O240" s="236">
        <v>0</v>
      </c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8" t="s">
        <v>351</v>
      </c>
      <c r="AT240" s="238" t="s">
        <v>152</v>
      </c>
      <c r="AU240" s="238" t="s">
        <v>82</v>
      </c>
      <c r="AY240" s="18" t="s">
        <v>149</v>
      </c>
      <c r="BE240" s="239">
        <f>IF(N240="základná",J240,0)</f>
        <v>0</v>
      </c>
      <c r="BF240" s="239">
        <f>IF(N240="znížená",J240,0)</f>
        <v>773.89999999999998</v>
      </c>
      <c r="BG240" s="239">
        <f>IF(N240="zákl. prenesená",J240,0)</f>
        <v>0</v>
      </c>
      <c r="BH240" s="239">
        <f>IF(N240="zníž. prenesená",J240,0)</f>
        <v>0</v>
      </c>
      <c r="BI240" s="239">
        <f>IF(N240="nulová",J240,0)</f>
        <v>0</v>
      </c>
      <c r="BJ240" s="18" t="s">
        <v>157</v>
      </c>
      <c r="BK240" s="239">
        <f>ROUND(I240*H240,2)</f>
        <v>773.89999999999998</v>
      </c>
      <c r="BL240" s="18" t="s">
        <v>351</v>
      </c>
      <c r="BM240" s="238" t="s">
        <v>352</v>
      </c>
    </row>
    <row r="241" s="13" customFormat="1">
      <c r="A241" s="13"/>
      <c r="B241" s="240"/>
      <c r="C241" s="241"/>
      <c r="D241" s="242" t="s">
        <v>158</v>
      </c>
      <c r="E241" s="243" t="s">
        <v>1</v>
      </c>
      <c r="F241" s="244" t="s">
        <v>353</v>
      </c>
      <c r="G241" s="241"/>
      <c r="H241" s="245">
        <v>43.600000000000001</v>
      </c>
      <c r="I241" s="241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0" t="s">
        <v>158</v>
      </c>
      <c r="AU241" s="250" t="s">
        <v>82</v>
      </c>
      <c r="AV241" s="13" t="s">
        <v>157</v>
      </c>
      <c r="AW241" s="13" t="s">
        <v>29</v>
      </c>
      <c r="AX241" s="13" t="s">
        <v>74</v>
      </c>
      <c r="AY241" s="250" t="s">
        <v>149</v>
      </c>
    </row>
    <row r="242" s="14" customFormat="1">
      <c r="A242" s="14"/>
      <c r="B242" s="251"/>
      <c r="C242" s="252"/>
      <c r="D242" s="242" t="s">
        <v>158</v>
      </c>
      <c r="E242" s="253" t="s">
        <v>1</v>
      </c>
      <c r="F242" s="254" t="s">
        <v>160</v>
      </c>
      <c r="G242" s="252"/>
      <c r="H242" s="255">
        <v>43.600000000000001</v>
      </c>
      <c r="I242" s="252"/>
      <c r="J242" s="252"/>
      <c r="K242" s="252"/>
      <c r="L242" s="256"/>
      <c r="M242" s="257"/>
      <c r="N242" s="258"/>
      <c r="O242" s="258"/>
      <c r="P242" s="258"/>
      <c r="Q242" s="258"/>
      <c r="R242" s="258"/>
      <c r="S242" s="258"/>
      <c r="T242" s="25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0" t="s">
        <v>158</v>
      </c>
      <c r="AU242" s="260" t="s">
        <v>82</v>
      </c>
      <c r="AV242" s="14" t="s">
        <v>156</v>
      </c>
      <c r="AW242" s="14" t="s">
        <v>29</v>
      </c>
      <c r="AX242" s="14" t="s">
        <v>82</v>
      </c>
      <c r="AY242" s="260" t="s">
        <v>149</v>
      </c>
    </row>
    <row r="243" s="12" customFormat="1" ht="25.92" customHeight="1">
      <c r="A243" s="12"/>
      <c r="B243" s="212"/>
      <c r="C243" s="213"/>
      <c r="D243" s="214" t="s">
        <v>73</v>
      </c>
      <c r="E243" s="215" t="s">
        <v>354</v>
      </c>
      <c r="F243" s="215" t="s">
        <v>355</v>
      </c>
      <c r="G243" s="213"/>
      <c r="H243" s="213"/>
      <c r="I243" s="213"/>
      <c r="J243" s="216">
        <f>BK243</f>
        <v>429</v>
      </c>
      <c r="K243" s="213"/>
      <c r="L243" s="217"/>
      <c r="M243" s="218"/>
      <c r="N243" s="219"/>
      <c r="O243" s="219"/>
      <c r="P243" s="220">
        <f>P244</f>
        <v>0</v>
      </c>
      <c r="Q243" s="219"/>
      <c r="R243" s="220">
        <f>R244</f>
        <v>0</v>
      </c>
      <c r="S243" s="219"/>
      <c r="T243" s="221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22" t="s">
        <v>175</v>
      </c>
      <c r="AT243" s="223" t="s">
        <v>73</v>
      </c>
      <c r="AU243" s="223" t="s">
        <v>74</v>
      </c>
      <c r="AY243" s="222" t="s">
        <v>149</v>
      </c>
      <c r="BK243" s="224">
        <f>BK244</f>
        <v>429</v>
      </c>
    </row>
    <row r="244" s="2" customFormat="1" ht="23.4566" customHeight="1">
      <c r="A244" s="35"/>
      <c r="B244" s="36"/>
      <c r="C244" s="227" t="s">
        <v>356</v>
      </c>
      <c r="D244" s="227" t="s">
        <v>152</v>
      </c>
      <c r="E244" s="228" t="s">
        <v>357</v>
      </c>
      <c r="F244" s="229" t="s">
        <v>358</v>
      </c>
      <c r="G244" s="230" t="s">
        <v>359</v>
      </c>
      <c r="H244" s="231">
        <v>3</v>
      </c>
      <c r="I244" s="232">
        <v>143</v>
      </c>
      <c r="J244" s="232">
        <f>ROUND(I244*H244,2)</f>
        <v>429</v>
      </c>
      <c r="K244" s="233"/>
      <c r="L244" s="38"/>
      <c r="M244" s="234" t="s">
        <v>1</v>
      </c>
      <c r="N244" s="235" t="s">
        <v>40</v>
      </c>
      <c r="O244" s="236">
        <v>0</v>
      </c>
      <c r="P244" s="236">
        <f>O244*H244</f>
        <v>0</v>
      </c>
      <c r="Q244" s="236">
        <v>0</v>
      </c>
      <c r="R244" s="236">
        <f>Q244*H244</f>
        <v>0</v>
      </c>
      <c r="S244" s="236">
        <v>0</v>
      </c>
      <c r="T244" s="23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8" t="s">
        <v>156</v>
      </c>
      <c r="AT244" s="238" t="s">
        <v>152</v>
      </c>
      <c r="AU244" s="238" t="s">
        <v>82</v>
      </c>
      <c r="AY244" s="18" t="s">
        <v>149</v>
      </c>
      <c r="BE244" s="239">
        <f>IF(N244="základná",J244,0)</f>
        <v>0</v>
      </c>
      <c r="BF244" s="239">
        <f>IF(N244="znížená",J244,0)</f>
        <v>429</v>
      </c>
      <c r="BG244" s="239">
        <f>IF(N244="zákl. prenesená",J244,0)</f>
        <v>0</v>
      </c>
      <c r="BH244" s="239">
        <f>IF(N244="zníž. prenesená",J244,0)</f>
        <v>0</v>
      </c>
      <c r="BI244" s="239">
        <f>IF(N244="nulová",J244,0)</f>
        <v>0</v>
      </c>
      <c r="BJ244" s="18" t="s">
        <v>157</v>
      </c>
      <c r="BK244" s="239">
        <f>ROUND(I244*H244,2)</f>
        <v>429</v>
      </c>
      <c r="BL244" s="18" t="s">
        <v>156</v>
      </c>
      <c r="BM244" s="238" t="s">
        <v>360</v>
      </c>
    </row>
    <row r="245" s="12" customFormat="1" ht="25.92" customHeight="1">
      <c r="A245" s="12"/>
      <c r="B245" s="212"/>
      <c r="C245" s="213"/>
      <c r="D245" s="214" t="s">
        <v>73</v>
      </c>
      <c r="E245" s="215" t="s">
        <v>361</v>
      </c>
      <c r="F245" s="215" t="s">
        <v>362</v>
      </c>
      <c r="G245" s="213"/>
      <c r="H245" s="213"/>
      <c r="I245" s="213"/>
      <c r="J245" s="216">
        <f>BK245</f>
        <v>0</v>
      </c>
      <c r="K245" s="213"/>
      <c r="L245" s="217"/>
      <c r="M245" s="261"/>
      <c r="N245" s="262"/>
      <c r="O245" s="262"/>
      <c r="P245" s="263">
        <v>0</v>
      </c>
      <c r="Q245" s="262"/>
      <c r="R245" s="263">
        <v>0</v>
      </c>
      <c r="S245" s="262"/>
      <c r="T245" s="264"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22" t="s">
        <v>82</v>
      </c>
      <c r="AT245" s="223" t="s">
        <v>73</v>
      </c>
      <c r="AU245" s="223" t="s">
        <v>74</v>
      </c>
      <c r="AY245" s="222" t="s">
        <v>149</v>
      </c>
      <c r="BK245" s="224">
        <v>0</v>
      </c>
    </row>
    <row r="246" s="2" customFormat="1" ht="6.96" customHeight="1">
      <c r="A246" s="35"/>
      <c r="B246" s="68"/>
      <c r="C246" s="69"/>
      <c r="D246" s="69"/>
      <c r="E246" s="69"/>
      <c r="F246" s="69"/>
      <c r="G246" s="69"/>
      <c r="H246" s="69"/>
      <c r="I246" s="69"/>
      <c r="J246" s="69"/>
      <c r="K246" s="69"/>
      <c r="L246" s="38"/>
      <c r="M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</row>
  </sheetData>
  <sheetProtection sheet="1" autoFilter="0" formatColumns="0" formatRows="0" objects="1" scenarios="1" spinCount="100000" saltValue="rpLsr0SaCfcqfM43sEa30MZ+yHOnoPyIxfqXFnNtR+E8laHudx3Iu9F7twyM7yDQLKowoIWp6MH4RSmPBaJwVQ==" hashValue="giZN1SqP5grJBTRf2p8d7bkADRLmv7Gl1OK4ZkjTBiqC8Zl8UWWvYhxcshxB+rtc9TiZqDwQcX9Mio4Jg4enAA==" algorithmName="SHA-512" password="CC35"/>
  <autoFilter ref="C127:K245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hidden="1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1"/>
      <c r="AT3" s="18" t="s">
        <v>74</v>
      </c>
    </row>
    <row r="4" hidden="1" s="1" customFormat="1" ht="24.96" customHeight="1">
      <c r="B4" s="21"/>
      <c r="D4" s="144" t="s">
        <v>115</v>
      </c>
      <c r="L4" s="21"/>
      <c r="M4" s="145" t="s">
        <v>9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6" t="s">
        <v>13</v>
      </c>
      <c r="L6" s="21"/>
    </row>
    <row r="7" hidden="1" s="1" customFormat="1" ht="16.30189" customHeight="1">
      <c r="B7" s="21"/>
      <c r="E7" s="147" t="str">
        <f>'Rekapitulácia stavby'!K6</f>
        <v>NURCH</v>
      </c>
      <c r="F7" s="146"/>
      <c r="G7" s="146"/>
      <c r="H7" s="146"/>
      <c r="L7" s="21"/>
    </row>
    <row r="8" hidden="1" s="2" customFormat="1" ht="12" customHeight="1">
      <c r="A8" s="35"/>
      <c r="B8" s="38"/>
      <c r="C8" s="35"/>
      <c r="D8" s="146" t="s">
        <v>116</v>
      </c>
      <c r="E8" s="35"/>
      <c r="F8" s="35"/>
      <c r="G8" s="35"/>
      <c r="H8" s="35"/>
      <c r="I8" s="35"/>
      <c r="J8" s="35"/>
      <c r="K8" s="35"/>
      <c r="L8" s="6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30189" customHeight="1">
      <c r="A9" s="35"/>
      <c r="B9" s="38"/>
      <c r="C9" s="35"/>
      <c r="D9" s="35"/>
      <c r="E9" s="148" t="s">
        <v>363</v>
      </c>
      <c r="F9" s="35"/>
      <c r="G9" s="35"/>
      <c r="H9" s="35"/>
      <c r="I9" s="35"/>
      <c r="J9" s="35"/>
      <c r="K9" s="35"/>
      <c r="L9" s="6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6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8"/>
      <c r="C11" s="35"/>
      <c r="D11" s="146" t="s">
        <v>15</v>
      </c>
      <c r="E11" s="35"/>
      <c r="F11" s="149" t="s">
        <v>1</v>
      </c>
      <c r="G11" s="35"/>
      <c r="H11" s="35"/>
      <c r="I11" s="146" t="s">
        <v>16</v>
      </c>
      <c r="J11" s="149" t="s">
        <v>1</v>
      </c>
      <c r="K11" s="35"/>
      <c r="L11" s="6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8"/>
      <c r="C12" s="35"/>
      <c r="D12" s="146" t="s">
        <v>17</v>
      </c>
      <c r="E12" s="35"/>
      <c r="F12" s="149" t="s">
        <v>18</v>
      </c>
      <c r="G12" s="35"/>
      <c r="H12" s="35"/>
      <c r="I12" s="146" t="s">
        <v>19</v>
      </c>
      <c r="J12" s="150" t="str">
        <f>'Rekapitulácia stavby'!AN8</f>
        <v>10. 2. 2023</v>
      </c>
      <c r="K12" s="35"/>
      <c r="L12" s="6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6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8"/>
      <c r="C14" s="35"/>
      <c r="D14" s="146" t="s">
        <v>21</v>
      </c>
      <c r="E14" s="35"/>
      <c r="F14" s="35"/>
      <c r="G14" s="35"/>
      <c r="H14" s="35"/>
      <c r="I14" s="146" t="s">
        <v>22</v>
      </c>
      <c r="J14" s="149" t="str">
        <f>IF('Rekapitulácia stavby'!AN10="","",'Rekapitulácia stavby'!AN10)</f>
        <v/>
      </c>
      <c r="K14" s="35"/>
      <c r="L14" s="6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8"/>
      <c r="C15" s="35"/>
      <c r="D15" s="35"/>
      <c r="E15" s="149" t="str">
        <f>IF('Rekapitulácia stavby'!E11="","",'Rekapitulácia stavby'!E11)</f>
        <v>NÁRODNÝ ÚSTAV REUMATICKÝCH CHORÔB</v>
      </c>
      <c r="F15" s="35"/>
      <c r="G15" s="35"/>
      <c r="H15" s="35"/>
      <c r="I15" s="146" t="s">
        <v>24</v>
      </c>
      <c r="J15" s="149" t="str">
        <f>IF('Rekapitulácia stavby'!AN11="","",'Rekapitulácia stavby'!AN11)</f>
        <v/>
      </c>
      <c r="K15" s="35"/>
      <c r="L15" s="6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6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8"/>
      <c r="C17" s="35"/>
      <c r="D17" s="146" t="s">
        <v>25</v>
      </c>
      <c r="E17" s="35"/>
      <c r="F17" s="35"/>
      <c r="G17" s="35"/>
      <c r="H17" s="35"/>
      <c r="I17" s="146" t="s">
        <v>22</v>
      </c>
      <c r="J17" s="149" t="str">
        <f>'Rekapitulácia stavby'!AN13</f>
        <v>31415644</v>
      </c>
      <c r="K17" s="35"/>
      <c r="L17" s="6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8"/>
      <c r="C18" s="35"/>
      <c r="D18" s="35"/>
      <c r="E18" s="149" t="str">
        <f>'Rekapitulácia stavby'!E14</f>
        <v>TRILAUG s.r.o.</v>
      </c>
      <c r="F18" s="149"/>
      <c r="G18" s="149"/>
      <c r="H18" s="149"/>
      <c r="I18" s="146" t="s">
        <v>24</v>
      </c>
      <c r="J18" s="149" t="str">
        <f>'Rekapitulácia stavby'!AN14</f>
        <v/>
      </c>
      <c r="K18" s="35"/>
      <c r="L18" s="6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6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8"/>
      <c r="C20" s="35"/>
      <c r="D20" s="146" t="s">
        <v>28</v>
      </c>
      <c r="E20" s="35"/>
      <c r="F20" s="35"/>
      <c r="G20" s="35"/>
      <c r="H20" s="35"/>
      <c r="I20" s="146" t="s">
        <v>22</v>
      </c>
      <c r="J20" s="149" t="str">
        <f>IF('Rekapitulácia stavby'!AN16="","",'Rekapitulácia stavby'!AN16)</f>
        <v/>
      </c>
      <c r="K20" s="35"/>
      <c r="L20" s="6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8"/>
      <c r="C21" s="35"/>
      <c r="D21" s="35"/>
      <c r="E21" s="149" t="str">
        <f>IF('Rekapitulácia stavby'!E17="","",'Rekapitulácia stavby'!E17)</f>
        <v xml:space="preserve"> </v>
      </c>
      <c r="F21" s="35"/>
      <c r="G21" s="35"/>
      <c r="H21" s="35"/>
      <c r="I21" s="146" t="s">
        <v>24</v>
      </c>
      <c r="J21" s="149" t="str">
        <f>IF('Rekapitulácia stavby'!AN17="","",'Rekapitulácia stavby'!AN17)</f>
        <v/>
      </c>
      <c r="K21" s="35"/>
      <c r="L21" s="6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6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8"/>
      <c r="C23" s="35"/>
      <c r="D23" s="146" t="s">
        <v>30</v>
      </c>
      <c r="E23" s="35"/>
      <c r="F23" s="35"/>
      <c r="G23" s="35"/>
      <c r="H23" s="35"/>
      <c r="I23" s="146" t="s">
        <v>22</v>
      </c>
      <c r="J23" s="149" t="str">
        <f>IF('Rekapitulácia stavby'!AN19="","",'Rekapitulácia stavby'!AN19)</f>
        <v/>
      </c>
      <c r="K23" s="35"/>
      <c r="L23" s="6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8"/>
      <c r="C24" s="35"/>
      <c r="D24" s="35"/>
      <c r="E24" s="149" t="str">
        <f>IF('Rekapitulácia stavby'!E20="","",'Rekapitulácia stavby'!E20)</f>
        <v xml:space="preserve"> </v>
      </c>
      <c r="F24" s="35"/>
      <c r="G24" s="35"/>
      <c r="H24" s="35"/>
      <c r="I24" s="146" t="s">
        <v>24</v>
      </c>
      <c r="J24" s="149" t="str">
        <f>IF('Rekapitulácia stavby'!AN20="","",'Rekapitulácia stavby'!AN20)</f>
        <v/>
      </c>
      <c r="K24" s="35"/>
      <c r="L24" s="6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6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8"/>
      <c r="C26" s="35"/>
      <c r="D26" s="146" t="s">
        <v>31</v>
      </c>
      <c r="E26" s="35"/>
      <c r="F26" s="35"/>
      <c r="G26" s="35"/>
      <c r="H26" s="35"/>
      <c r="I26" s="35"/>
      <c r="J26" s="35"/>
      <c r="K26" s="35"/>
      <c r="L26" s="6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30189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hidden="1" s="2" customFormat="1" ht="6.96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6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8"/>
      <c r="C29" s="35"/>
      <c r="D29" s="155"/>
      <c r="E29" s="155"/>
      <c r="F29" s="155"/>
      <c r="G29" s="155"/>
      <c r="H29" s="155"/>
      <c r="I29" s="155"/>
      <c r="J29" s="155"/>
      <c r="K29" s="155"/>
      <c r="L29" s="6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8"/>
      <c r="C30" s="35"/>
      <c r="D30" s="156" t="s">
        <v>34</v>
      </c>
      <c r="E30" s="35"/>
      <c r="F30" s="35"/>
      <c r="G30" s="35"/>
      <c r="H30" s="35"/>
      <c r="I30" s="35"/>
      <c r="J30" s="157">
        <f>ROUND(J131, 2)</f>
        <v>67528.089999999997</v>
      </c>
      <c r="K30" s="35"/>
      <c r="L30" s="6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8"/>
      <c r="C31" s="35"/>
      <c r="D31" s="155"/>
      <c r="E31" s="155"/>
      <c r="F31" s="155"/>
      <c r="G31" s="155"/>
      <c r="H31" s="155"/>
      <c r="I31" s="155"/>
      <c r="J31" s="155"/>
      <c r="K31" s="155"/>
      <c r="L31" s="6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8"/>
      <c r="C32" s="35"/>
      <c r="D32" s="35"/>
      <c r="E32" s="35"/>
      <c r="F32" s="158" t="s">
        <v>36</v>
      </c>
      <c r="G32" s="35"/>
      <c r="H32" s="35"/>
      <c r="I32" s="158" t="s">
        <v>35</v>
      </c>
      <c r="J32" s="158" t="s">
        <v>37</v>
      </c>
      <c r="K32" s="35"/>
      <c r="L32" s="6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8"/>
      <c r="C33" s="35"/>
      <c r="D33" s="159" t="s">
        <v>38</v>
      </c>
      <c r="E33" s="160" t="s">
        <v>39</v>
      </c>
      <c r="F33" s="161">
        <f>ROUND((SUM(BE131:BE264)),  2)</f>
        <v>0</v>
      </c>
      <c r="G33" s="162"/>
      <c r="H33" s="162"/>
      <c r="I33" s="163">
        <v>0.20000000000000001</v>
      </c>
      <c r="J33" s="161">
        <f>ROUND(((SUM(BE131:BE264))*I33),  2)</f>
        <v>0</v>
      </c>
      <c r="K33" s="35"/>
      <c r="L33" s="6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8"/>
      <c r="C34" s="35"/>
      <c r="D34" s="35"/>
      <c r="E34" s="160" t="s">
        <v>40</v>
      </c>
      <c r="F34" s="164">
        <f>ROUND((SUM(BF131:BF264)),  2)</f>
        <v>67528.089999999997</v>
      </c>
      <c r="G34" s="35"/>
      <c r="H34" s="35"/>
      <c r="I34" s="165">
        <v>0.20000000000000001</v>
      </c>
      <c r="J34" s="164">
        <f>ROUND(((SUM(BF131:BF264))*I34),  2)</f>
        <v>13505.620000000001</v>
      </c>
      <c r="K34" s="35"/>
      <c r="L34" s="6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8"/>
      <c r="C35" s="35"/>
      <c r="D35" s="35"/>
      <c r="E35" s="146" t="s">
        <v>41</v>
      </c>
      <c r="F35" s="164">
        <f>ROUND((SUM(BG131:BG264)),  2)</f>
        <v>0</v>
      </c>
      <c r="G35" s="35"/>
      <c r="H35" s="35"/>
      <c r="I35" s="165">
        <v>0.20000000000000001</v>
      </c>
      <c r="J35" s="164">
        <f>0</f>
        <v>0</v>
      </c>
      <c r="K35" s="35"/>
      <c r="L35" s="6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8"/>
      <c r="C36" s="35"/>
      <c r="D36" s="35"/>
      <c r="E36" s="146" t="s">
        <v>42</v>
      </c>
      <c r="F36" s="164">
        <f>ROUND((SUM(BH131:BH264)),  2)</f>
        <v>0</v>
      </c>
      <c r="G36" s="35"/>
      <c r="H36" s="35"/>
      <c r="I36" s="165">
        <v>0.20000000000000001</v>
      </c>
      <c r="J36" s="164">
        <f>0</f>
        <v>0</v>
      </c>
      <c r="K36" s="35"/>
      <c r="L36" s="6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8"/>
      <c r="C37" s="35"/>
      <c r="D37" s="35"/>
      <c r="E37" s="160" t="s">
        <v>43</v>
      </c>
      <c r="F37" s="161">
        <f>ROUND((SUM(BI131:BI264)),  2)</f>
        <v>0</v>
      </c>
      <c r="G37" s="162"/>
      <c r="H37" s="162"/>
      <c r="I37" s="163">
        <v>0</v>
      </c>
      <c r="J37" s="161">
        <f>0</f>
        <v>0</v>
      </c>
      <c r="K37" s="35"/>
      <c r="L37" s="6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6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8"/>
      <c r="C39" s="166"/>
      <c r="D39" s="167" t="s">
        <v>44</v>
      </c>
      <c r="E39" s="168"/>
      <c r="F39" s="168"/>
      <c r="G39" s="169" t="s">
        <v>45</v>
      </c>
      <c r="H39" s="170" t="s">
        <v>46</v>
      </c>
      <c r="I39" s="168"/>
      <c r="J39" s="171">
        <f>SUM(J30:J37)</f>
        <v>81033.709999999992</v>
      </c>
      <c r="K39" s="172"/>
      <c r="L39" s="6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6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5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5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5"/>
      <c r="B61" s="38"/>
      <c r="C61" s="35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5"/>
      <c r="B65" s="38"/>
      <c r="C65" s="35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5"/>
      <c r="B76" s="38"/>
      <c r="C76" s="35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4" t="s">
        <v>118</v>
      </c>
      <c r="D82" s="37"/>
      <c r="E82" s="37"/>
      <c r="F82" s="37"/>
      <c r="G82" s="37"/>
      <c r="H82" s="37"/>
      <c r="I82" s="37"/>
      <c r="J82" s="37"/>
      <c r="K82" s="37"/>
      <c r="L82" s="6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30" t="s">
        <v>13</v>
      </c>
      <c r="D84" s="37"/>
      <c r="E84" s="37"/>
      <c r="F84" s="37"/>
      <c r="G84" s="37"/>
      <c r="H84" s="37"/>
      <c r="I84" s="37"/>
      <c r="J84" s="37"/>
      <c r="K84" s="37"/>
      <c r="L84" s="6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30189" customHeight="1">
      <c r="A85" s="35"/>
      <c r="B85" s="36"/>
      <c r="C85" s="37"/>
      <c r="D85" s="37"/>
      <c r="E85" s="184" t="str">
        <f>E7</f>
        <v>NURCH</v>
      </c>
      <c r="F85" s="30"/>
      <c r="G85" s="30"/>
      <c r="H85" s="30"/>
      <c r="I85" s="37"/>
      <c r="J85" s="37"/>
      <c r="K85" s="37"/>
      <c r="L85" s="6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30" t="s">
        <v>116</v>
      </c>
      <c r="D86" s="37"/>
      <c r="E86" s="37"/>
      <c r="F86" s="37"/>
      <c r="G86" s="37"/>
      <c r="H86" s="37"/>
      <c r="I86" s="37"/>
      <c r="J86" s="37"/>
      <c r="K86" s="37"/>
      <c r="L86" s="6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30189" customHeight="1">
      <c r="A87" s="35"/>
      <c r="B87" s="36"/>
      <c r="C87" s="37"/>
      <c r="D87" s="37"/>
      <c r="E87" s="78" t="str">
        <f>E9</f>
        <v>01-01-02 - Navrhovaný stav</v>
      </c>
      <c r="F87" s="37"/>
      <c r="G87" s="37"/>
      <c r="H87" s="37"/>
      <c r="I87" s="37"/>
      <c r="J87" s="37"/>
      <c r="K87" s="37"/>
      <c r="L87" s="6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30" t="s">
        <v>17</v>
      </c>
      <c r="D89" s="37"/>
      <c r="E89" s="37"/>
      <c r="F89" s="27" t="str">
        <f>F12</f>
        <v xml:space="preserve"> </v>
      </c>
      <c r="G89" s="37"/>
      <c r="H89" s="37"/>
      <c r="I89" s="30" t="s">
        <v>19</v>
      </c>
      <c r="J89" s="81" t="str">
        <f>IF(J12="","",J12)</f>
        <v>10. 2. 2023</v>
      </c>
      <c r="K89" s="37"/>
      <c r="L89" s="6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30566" customHeight="1">
      <c r="A91" s="35"/>
      <c r="B91" s="36"/>
      <c r="C91" s="30" t="s">
        <v>21</v>
      </c>
      <c r="D91" s="37"/>
      <c r="E91" s="37"/>
      <c r="F91" s="27" t="str">
        <f>E15</f>
        <v>NÁRODNÝ ÚSTAV REUMATICKÝCH CHORÔB</v>
      </c>
      <c r="G91" s="37"/>
      <c r="H91" s="37"/>
      <c r="I91" s="30" t="s">
        <v>28</v>
      </c>
      <c r="J91" s="31" t="str">
        <f>E21</f>
        <v xml:space="preserve"> </v>
      </c>
      <c r="K91" s="37"/>
      <c r="L91" s="6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30566" customHeight="1">
      <c r="A92" s="35"/>
      <c r="B92" s="36"/>
      <c r="C92" s="30" t="s">
        <v>25</v>
      </c>
      <c r="D92" s="37"/>
      <c r="E92" s="37"/>
      <c r="F92" s="27" t="str">
        <f>IF(E18="","",E18)</f>
        <v>TRILAUG s.r.o.</v>
      </c>
      <c r="G92" s="37"/>
      <c r="H92" s="37"/>
      <c r="I92" s="30" t="s">
        <v>30</v>
      </c>
      <c r="J92" s="31" t="str">
        <f>E24</f>
        <v xml:space="preserve"> </v>
      </c>
      <c r="K92" s="37"/>
      <c r="L92" s="6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119</v>
      </c>
      <c r="D94" s="140"/>
      <c r="E94" s="140"/>
      <c r="F94" s="140"/>
      <c r="G94" s="140"/>
      <c r="H94" s="140"/>
      <c r="I94" s="140"/>
      <c r="J94" s="186" t="s">
        <v>120</v>
      </c>
      <c r="K94" s="140"/>
      <c r="L94" s="6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7" t="s">
        <v>121</v>
      </c>
      <c r="D96" s="37"/>
      <c r="E96" s="37"/>
      <c r="F96" s="37"/>
      <c r="G96" s="37"/>
      <c r="H96" s="37"/>
      <c r="I96" s="37"/>
      <c r="J96" s="112">
        <f>J131</f>
        <v>67528.089999999997</v>
      </c>
      <c r="K96" s="37"/>
      <c r="L96" s="6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122</v>
      </c>
    </row>
    <row r="97" s="9" customFormat="1" ht="24.96" customHeight="1">
      <c r="A97" s="9"/>
      <c r="B97" s="188"/>
      <c r="C97" s="189"/>
      <c r="D97" s="190" t="s">
        <v>123</v>
      </c>
      <c r="E97" s="191"/>
      <c r="F97" s="191"/>
      <c r="G97" s="191"/>
      <c r="H97" s="191"/>
      <c r="I97" s="191"/>
      <c r="J97" s="192">
        <f>J132</f>
        <v>22757.279999999999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95"/>
      <c r="D98" s="196" t="s">
        <v>364</v>
      </c>
      <c r="E98" s="197"/>
      <c r="F98" s="197"/>
      <c r="G98" s="197"/>
      <c r="H98" s="197"/>
      <c r="I98" s="197"/>
      <c r="J98" s="198">
        <f>J133</f>
        <v>6699</v>
      </c>
      <c r="K98" s="195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95"/>
      <c r="D99" s="196" t="s">
        <v>365</v>
      </c>
      <c r="E99" s="197"/>
      <c r="F99" s="197"/>
      <c r="G99" s="197"/>
      <c r="H99" s="197"/>
      <c r="I99" s="197"/>
      <c r="J99" s="198">
        <f>J146</f>
        <v>14334.81</v>
      </c>
      <c r="K99" s="195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95"/>
      <c r="D100" s="196" t="s">
        <v>125</v>
      </c>
      <c r="E100" s="197"/>
      <c r="F100" s="197"/>
      <c r="G100" s="197"/>
      <c r="H100" s="197"/>
      <c r="I100" s="197"/>
      <c r="J100" s="198">
        <f>J171</f>
        <v>1723.47</v>
      </c>
      <c r="K100" s="195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8"/>
      <c r="C101" s="189"/>
      <c r="D101" s="190" t="s">
        <v>126</v>
      </c>
      <c r="E101" s="191"/>
      <c r="F101" s="191"/>
      <c r="G101" s="191"/>
      <c r="H101" s="191"/>
      <c r="I101" s="191"/>
      <c r="J101" s="192">
        <f>J173</f>
        <v>42393.709999999999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4"/>
      <c r="C102" s="195"/>
      <c r="D102" s="196" t="s">
        <v>366</v>
      </c>
      <c r="E102" s="197"/>
      <c r="F102" s="197"/>
      <c r="G102" s="197"/>
      <c r="H102" s="197"/>
      <c r="I102" s="197"/>
      <c r="J102" s="198">
        <f>J174</f>
        <v>812.52999999999986</v>
      </c>
      <c r="K102" s="195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95"/>
      <c r="D103" s="196" t="s">
        <v>367</v>
      </c>
      <c r="E103" s="197"/>
      <c r="F103" s="197"/>
      <c r="G103" s="197"/>
      <c r="H103" s="197"/>
      <c r="I103" s="197"/>
      <c r="J103" s="198">
        <f>J184</f>
        <v>183.90000000000001</v>
      </c>
      <c r="K103" s="195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95"/>
      <c r="D104" s="196" t="s">
        <v>129</v>
      </c>
      <c r="E104" s="197"/>
      <c r="F104" s="197"/>
      <c r="G104" s="197"/>
      <c r="H104" s="197"/>
      <c r="I104" s="197"/>
      <c r="J104" s="198">
        <f>J187</f>
        <v>16580.73</v>
      </c>
      <c r="K104" s="195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95"/>
      <c r="D105" s="196" t="s">
        <v>368</v>
      </c>
      <c r="E105" s="197"/>
      <c r="F105" s="197"/>
      <c r="G105" s="197"/>
      <c r="H105" s="197"/>
      <c r="I105" s="197"/>
      <c r="J105" s="198">
        <f>J199</f>
        <v>4483.8199999999997</v>
      </c>
      <c r="K105" s="195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95"/>
      <c r="D106" s="196" t="s">
        <v>131</v>
      </c>
      <c r="E106" s="197"/>
      <c r="F106" s="197"/>
      <c r="G106" s="197"/>
      <c r="H106" s="197"/>
      <c r="I106" s="197"/>
      <c r="J106" s="198">
        <f>J217</f>
        <v>7443.119999999999</v>
      </c>
      <c r="K106" s="195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95"/>
      <c r="D107" s="196" t="s">
        <v>369</v>
      </c>
      <c r="E107" s="197"/>
      <c r="F107" s="197"/>
      <c r="G107" s="197"/>
      <c r="H107" s="197"/>
      <c r="I107" s="197"/>
      <c r="J107" s="198">
        <f>J239</f>
        <v>8067.7399999999998</v>
      </c>
      <c r="K107" s="195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95"/>
      <c r="D108" s="196" t="s">
        <v>370</v>
      </c>
      <c r="E108" s="197"/>
      <c r="F108" s="197"/>
      <c r="G108" s="197"/>
      <c r="H108" s="197"/>
      <c r="I108" s="197"/>
      <c r="J108" s="198">
        <f>J248</f>
        <v>4821.8699999999999</v>
      </c>
      <c r="K108" s="195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8"/>
      <c r="C109" s="189"/>
      <c r="D109" s="190" t="s">
        <v>132</v>
      </c>
      <c r="E109" s="191"/>
      <c r="F109" s="191"/>
      <c r="G109" s="191"/>
      <c r="H109" s="191"/>
      <c r="I109" s="191"/>
      <c r="J109" s="192">
        <f>J257</f>
        <v>1837.0999999999999</v>
      </c>
      <c r="K109" s="189"/>
      <c r="L109" s="193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88"/>
      <c r="C110" s="189"/>
      <c r="D110" s="190" t="s">
        <v>133</v>
      </c>
      <c r="E110" s="191"/>
      <c r="F110" s="191"/>
      <c r="G110" s="191"/>
      <c r="H110" s="191"/>
      <c r="I110" s="191"/>
      <c r="J110" s="192">
        <f>J262</f>
        <v>540</v>
      </c>
      <c r="K110" s="189"/>
      <c r="L110" s="193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88"/>
      <c r="C111" s="189"/>
      <c r="D111" s="190" t="s">
        <v>134</v>
      </c>
      <c r="E111" s="191"/>
      <c r="F111" s="191"/>
      <c r="G111" s="191"/>
      <c r="H111" s="191"/>
      <c r="I111" s="191"/>
      <c r="J111" s="192">
        <f>J264</f>
        <v>0</v>
      </c>
      <c r="K111" s="189"/>
      <c r="L111" s="193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="2" customFormat="1" ht="6.96" customHeight="1">
      <c r="A117" s="35"/>
      <c r="B117" s="70"/>
      <c r="C117" s="71"/>
      <c r="D117" s="71"/>
      <c r="E117" s="71"/>
      <c r="F117" s="71"/>
      <c r="G117" s="71"/>
      <c r="H117" s="71"/>
      <c r="I117" s="71"/>
      <c r="J117" s="71"/>
      <c r="K117" s="71"/>
      <c r="L117" s="6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4.96" customHeight="1">
      <c r="A118" s="35"/>
      <c r="B118" s="36"/>
      <c r="C118" s="24" t="s">
        <v>135</v>
      </c>
      <c r="D118" s="37"/>
      <c r="E118" s="37"/>
      <c r="F118" s="37"/>
      <c r="G118" s="37"/>
      <c r="H118" s="37"/>
      <c r="I118" s="37"/>
      <c r="J118" s="37"/>
      <c r="K118" s="37"/>
      <c r="L118" s="6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30" t="s">
        <v>13</v>
      </c>
      <c r="D120" s="37"/>
      <c r="E120" s="37"/>
      <c r="F120" s="37"/>
      <c r="G120" s="37"/>
      <c r="H120" s="37"/>
      <c r="I120" s="37"/>
      <c r="J120" s="37"/>
      <c r="K120" s="37"/>
      <c r="L120" s="6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30189" customHeight="1">
      <c r="A121" s="35"/>
      <c r="B121" s="36"/>
      <c r="C121" s="37"/>
      <c r="D121" s="37"/>
      <c r="E121" s="184" t="str">
        <f>E7</f>
        <v>NURCH</v>
      </c>
      <c r="F121" s="30"/>
      <c r="G121" s="30"/>
      <c r="H121" s="30"/>
      <c r="I121" s="37"/>
      <c r="J121" s="37"/>
      <c r="K121" s="37"/>
      <c r="L121" s="6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30" t="s">
        <v>116</v>
      </c>
      <c r="D122" s="37"/>
      <c r="E122" s="37"/>
      <c r="F122" s="37"/>
      <c r="G122" s="37"/>
      <c r="H122" s="37"/>
      <c r="I122" s="37"/>
      <c r="J122" s="37"/>
      <c r="K122" s="37"/>
      <c r="L122" s="6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6.30189" customHeight="1">
      <c r="A123" s="35"/>
      <c r="B123" s="36"/>
      <c r="C123" s="37"/>
      <c r="D123" s="37"/>
      <c r="E123" s="78" t="str">
        <f>E9</f>
        <v>01-01-02 - Navrhovaný stav</v>
      </c>
      <c r="F123" s="37"/>
      <c r="G123" s="37"/>
      <c r="H123" s="37"/>
      <c r="I123" s="37"/>
      <c r="J123" s="37"/>
      <c r="K123" s="37"/>
      <c r="L123" s="6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2" customHeight="1">
      <c r="A125" s="35"/>
      <c r="B125" s="36"/>
      <c r="C125" s="30" t="s">
        <v>17</v>
      </c>
      <c r="D125" s="37"/>
      <c r="E125" s="37"/>
      <c r="F125" s="27" t="str">
        <f>F12</f>
        <v xml:space="preserve"> </v>
      </c>
      <c r="G125" s="37"/>
      <c r="H125" s="37"/>
      <c r="I125" s="30" t="s">
        <v>19</v>
      </c>
      <c r="J125" s="81" t="str">
        <f>IF(J12="","",J12)</f>
        <v>10. 2. 2023</v>
      </c>
      <c r="K125" s="37"/>
      <c r="L125" s="6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30566" customHeight="1">
      <c r="A127" s="35"/>
      <c r="B127" s="36"/>
      <c r="C127" s="30" t="s">
        <v>21</v>
      </c>
      <c r="D127" s="37"/>
      <c r="E127" s="37"/>
      <c r="F127" s="27" t="str">
        <f>E15</f>
        <v>NÁRODNÝ ÚSTAV REUMATICKÝCH CHORÔB</v>
      </c>
      <c r="G127" s="37"/>
      <c r="H127" s="37"/>
      <c r="I127" s="30" t="s">
        <v>28</v>
      </c>
      <c r="J127" s="31" t="str">
        <f>E21</f>
        <v xml:space="preserve"> </v>
      </c>
      <c r="K127" s="37"/>
      <c r="L127" s="6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5.30566" customHeight="1">
      <c r="A128" s="35"/>
      <c r="B128" s="36"/>
      <c r="C128" s="30" t="s">
        <v>25</v>
      </c>
      <c r="D128" s="37"/>
      <c r="E128" s="37"/>
      <c r="F128" s="27" t="str">
        <f>IF(E18="","",E18)</f>
        <v>TRILAUG s.r.o.</v>
      </c>
      <c r="G128" s="37"/>
      <c r="H128" s="37"/>
      <c r="I128" s="30" t="s">
        <v>30</v>
      </c>
      <c r="J128" s="31" t="str">
        <f>E24</f>
        <v xml:space="preserve"> </v>
      </c>
      <c r="K128" s="37"/>
      <c r="L128" s="6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0.32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6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11" customFormat="1" ht="29.28" customHeight="1">
      <c r="A130" s="200"/>
      <c r="B130" s="201"/>
      <c r="C130" s="202" t="s">
        <v>136</v>
      </c>
      <c r="D130" s="203" t="s">
        <v>59</v>
      </c>
      <c r="E130" s="203" t="s">
        <v>55</v>
      </c>
      <c r="F130" s="203" t="s">
        <v>56</v>
      </c>
      <c r="G130" s="203" t="s">
        <v>137</v>
      </c>
      <c r="H130" s="203" t="s">
        <v>138</v>
      </c>
      <c r="I130" s="203" t="s">
        <v>139</v>
      </c>
      <c r="J130" s="204" t="s">
        <v>120</v>
      </c>
      <c r="K130" s="205" t="s">
        <v>140</v>
      </c>
      <c r="L130" s="206"/>
      <c r="M130" s="102" t="s">
        <v>1</v>
      </c>
      <c r="N130" s="103" t="s">
        <v>38</v>
      </c>
      <c r="O130" s="103" t="s">
        <v>141</v>
      </c>
      <c r="P130" s="103" t="s">
        <v>142</v>
      </c>
      <c r="Q130" s="103" t="s">
        <v>143</v>
      </c>
      <c r="R130" s="103" t="s">
        <v>144</v>
      </c>
      <c r="S130" s="103" t="s">
        <v>145</v>
      </c>
      <c r="T130" s="104" t="s">
        <v>146</v>
      </c>
      <c r="U130" s="200"/>
      <c r="V130" s="200"/>
      <c r="W130" s="200"/>
      <c r="X130" s="200"/>
      <c r="Y130" s="200"/>
      <c r="Z130" s="200"/>
      <c r="AA130" s="200"/>
      <c r="AB130" s="200"/>
      <c r="AC130" s="200"/>
      <c r="AD130" s="200"/>
      <c r="AE130" s="200"/>
    </row>
    <row r="131" s="2" customFormat="1" ht="22.8" customHeight="1">
      <c r="A131" s="35"/>
      <c r="B131" s="36"/>
      <c r="C131" s="109" t="s">
        <v>121</v>
      </c>
      <c r="D131" s="37"/>
      <c r="E131" s="37"/>
      <c r="F131" s="37"/>
      <c r="G131" s="37"/>
      <c r="H131" s="37"/>
      <c r="I131" s="37"/>
      <c r="J131" s="207">
        <f>BK131</f>
        <v>67528.089999999997</v>
      </c>
      <c r="K131" s="37"/>
      <c r="L131" s="38"/>
      <c r="M131" s="105"/>
      <c r="N131" s="208"/>
      <c r="O131" s="106"/>
      <c r="P131" s="209">
        <f>P132+P173+P257+P262+P264</f>
        <v>0</v>
      </c>
      <c r="Q131" s="106"/>
      <c r="R131" s="209">
        <f>R132+R173+R257+R262+R264</f>
        <v>0</v>
      </c>
      <c r="S131" s="106"/>
      <c r="T131" s="210">
        <f>T132+T173+T257+T262+T264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73</v>
      </c>
      <c r="AU131" s="18" t="s">
        <v>122</v>
      </c>
      <c r="BK131" s="211">
        <f>BK132+BK173+BK257+BK262+BK264</f>
        <v>67528.089999999997</v>
      </c>
    </row>
    <row r="132" s="12" customFormat="1" ht="25.92" customHeight="1">
      <c r="A132" s="12"/>
      <c r="B132" s="212"/>
      <c r="C132" s="213"/>
      <c r="D132" s="214" t="s">
        <v>73</v>
      </c>
      <c r="E132" s="215" t="s">
        <v>147</v>
      </c>
      <c r="F132" s="215" t="s">
        <v>148</v>
      </c>
      <c r="G132" s="213"/>
      <c r="H132" s="213"/>
      <c r="I132" s="213"/>
      <c r="J132" s="216">
        <f>BK132</f>
        <v>22757.279999999999</v>
      </c>
      <c r="K132" s="213"/>
      <c r="L132" s="217"/>
      <c r="M132" s="218"/>
      <c r="N132" s="219"/>
      <c r="O132" s="219"/>
      <c r="P132" s="220">
        <f>P133+P146+P171</f>
        <v>0</v>
      </c>
      <c r="Q132" s="219"/>
      <c r="R132" s="220">
        <f>R133+R146+R171</f>
        <v>0</v>
      </c>
      <c r="S132" s="219"/>
      <c r="T132" s="221">
        <f>T133+T146+T171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2" t="s">
        <v>82</v>
      </c>
      <c r="AT132" s="223" t="s">
        <v>73</v>
      </c>
      <c r="AU132" s="223" t="s">
        <v>74</v>
      </c>
      <c r="AY132" s="222" t="s">
        <v>149</v>
      </c>
      <c r="BK132" s="224">
        <f>BK133+BK146+BK171</f>
        <v>22757.279999999999</v>
      </c>
    </row>
    <row r="133" s="12" customFormat="1" ht="22.8" customHeight="1">
      <c r="A133" s="12"/>
      <c r="B133" s="212"/>
      <c r="C133" s="213"/>
      <c r="D133" s="214" t="s">
        <v>73</v>
      </c>
      <c r="E133" s="225" t="s">
        <v>165</v>
      </c>
      <c r="F133" s="225" t="s">
        <v>371</v>
      </c>
      <c r="G133" s="213"/>
      <c r="H133" s="213"/>
      <c r="I133" s="213"/>
      <c r="J133" s="226">
        <f>BK133</f>
        <v>6699</v>
      </c>
      <c r="K133" s="213"/>
      <c r="L133" s="217"/>
      <c r="M133" s="218"/>
      <c r="N133" s="219"/>
      <c r="O133" s="219"/>
      <c r="P133" s="220">
        <f>SUM(P134:P145)</f>
        <v>0</v>
      </c>
      <c r="Q133" s="219"/>
      <c r="R133" s="220">
        <f>SUM(R134:R145)</f>
        <v>0</v>
      </c>
      <c r="S133" s="219"/>
      <c r="T133" s="221">
        <f>SUM(T134:T145)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2" t="s">
        <v>82</v>
      </c>
      <c r="AT133" s="223" t="s">
        <v>73</v>
      </c>
      <c r="AU133" s="223" t="s">
        <v>82</v>
      </c>
      <c r="AY133" s="222" t="s">
        <v>149</v>
      </c>
      <c r="BK133" s="224">
        <f>SUM(BK134:BK145)</f>
        <v>6699</v>
      </c>
    </row>
    <row r="134" s="2" customFormat="1" ht="23.4566" customHeight="1">
      <c r="A134" s="35"/>
      <c r="B134" s="36"/>
      <c r="C134" s="227" t="s">
        <v>82</v>
      </c>
      <c r="D134" s="227" t="s">
        <v>152</v>
      </c>
      <c r="E134" s="228" t="s">
        <v>372</v>
      </c>
      <c r="F134" s="229" t="s">
        <v>373</v>
      </c>
      <c r="G134" s="230" t="s">
        <v>187</v>
      </c>
      <c r="H134" s="231">
        <v>6</v>
      </c>
      <c r="I134" s="232">
        <v>18.510000000000002</v>
      </c>
      <c r="J134" s="232">
        <f>ROUND(I134*H134,2)</f>
        <v>111.06</v>
      </c>
      <c r="K134" s="233"/>
      <c r="L134" s="38"/>
      <c r="M134" s="234" t="s">
        <v>1</v>
      </c>
      <c r="N134" s="235" t="s">
        <v>40</v>
      </c>
      <c r="O134" s="236">
        <v>0</v>
      </c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156</v>
      </c>
      <c r="AT134" s="238" t="s">
        <v>152</v>
      </c>
      <c r="AU134" s="238" t="s">
        <v>157</v>
      </c>
      <c r="AY134" s="18" t="s">
        <v>149</v>
      </c>
      <c r="BE134" s="239">
        <f>IF(N134="základná",J134,0)</f>
        <v>0</v>
      </c>
      <c r="BF134" s="239">
        <f>IF(N134="znížená",J134,0)</f>
        <v>111.06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8" t="s">
        <v>157</v>
      </c>
      <c r="BK134" s="239">
        <f>ROUND(I134*H134,2)</f>
        <v>111.06</v>
      </c>
      <c r="BL134" s="18" t="s">
        <v>156</v>
      </c>
      <c r="BM134" s="238" t="s">
        <v>157</v>
      </c>
    </row>
    <row r="135" s="2" customFormat="1" ht="23.4566" customHeight="1">
      <c r="A135" s="35"/>
      <c r="B135" s="36"/>
      <c r="C135" s="227" t="s">
        <v>157</v>
      </c>
      <c r="D135" s="227" t="s">
        <v>152</v>
      </c>
      <c r="E135" s="228" t="s">
        <v>374</v>
      </c>
      <c r="F135" s="229" t="s">
        <v>375</v>
      </c>
      <c r="G135" s="230" t="s">
        <v>187</v>
      </c>
      <c r="H135" s="231">
        <v>5</v>
      </c>
      <c r="I135" s="232">
        <v>21.440000000000001</v>
      </c>
      <c r="J135" s="232">
        <f>ROUND(I135*H135,2)</f>
        <v>107.2</v>
      </c>
      <c r="K135" s="233"/>
      <c r="L135" s="38"/>
      <c r="M135" s="234" t="s">
        <v>1</v>
      </c>
      <c r="N135" s="235" t="s">
        <v>40</v>
      </c>
      <c r="O135" s="236">
        <v>0</v>
      </c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156</v>
      </c>
      <c r="AT135" s="238" t="s">
        <v>152</v>
      </c>
      <c r="AU135" s="238" t="s">
        <v>157</v>
      </c>
      <c r="AY135" s="18" t="s">
        <v>149</v>
      </c>
      <c r="BE135" s="239">
        <f>IF(N135="základná",J135,0)</f>
        <v>0</v>
      </c>
      <c r="BF135" s="239">
        <f>IF(N135="znížená",J135,0)</f>
        <v>107.2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8" t="s">
        <v>157</v>
      </c>
      <c r="BK135" s="239">
        <f>ROUND(I135*H135,2)</f>
        <v>107.2</v>
      </c>
      <c r="BL135" s="18" t="s">
        <v>156</v>
      </c>
      <c r="BM135" s="238" t="s">
        <v>156</v>
      </c>
    </row>
    <row r="136" s="2" customFormat="1" ht="23.4566" customHeight="1">
      <c r="A136" s="35"/>
      <c r="B136" s="36"/>
      <c r="C136" s="227" t="s">
        <v>165</v>
      </c>
      <c r="D136" s="227" t="s">
        <v>152</v>
      </c>
      <c r="E136" s="228" t="s">
        <v>376</v>
      </c>
      <c r="F136" s="229" t="s">
        <v>377</v>
      </c>
      <c r="G136" s="230" t="s">
        <v>187</v>
      </c>
      <c r="H136" s="231">
        <v>1</v>
      </c>
      <c r="I136" s="232">
        <v>29.949999999999999</v>
      </c>
      <c r="J136" s="232">
        <f>ROUND(I136*H136,2)</f>
        <v>29.949999999999999</v>
      </c>
      <c r="K136" s="233"/>
      <c r="L136" s="38"/>
      <c r="M136" s="234" t="s">
        <v>1</v>
      </c>
      <c r="N136" s="235" t="s">
        <v>40</v>
      </c>
      <c r="O136" s="236">
        <v>0</v>
      </c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156</v>
      </c>
      <c r="AT136" s="238" t="s">
        <v>152</v>
      </c>
      <c r="AU136" s="238" t="s">
        <v>157</v>
      </c>
      <c r="AY136" s="18" t="s">
        <v>149</v>
      </c>
      <c r="BE136" s="239">
        <f>IF(N136="základná",J136,0)</f>
        <v>0</v>
      </c>
      <c r="BF136" s="239">
        <f>IF(N136="znížená",J136,0)</f>
        <v>29.949999999999999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8" t="s">
        <v>157</v>
      </c>
      <c r="BK136" s="239">
        <f>ROUND(I136*H136,2)</f>
        <v>29.949999999999999</v>
      </c>
      <c r="BL136" s="18" t="s">
        <v>156</v>
      </c>
      <c r="BM136" s="238" t="s">
        <v>168</v>
      </c>
    </row>
    <row r="137" s="2" customFormat="1" ht="31.92453" customHeight="1">
      <c r="A137" s="35"/>
      <c r="B137" s="36"/>
      <c r="C137" s="227" t="s">
        <v>156</v>
      </c>
      <c r="D137" s="227" t="s">
        <v>152</v>
      </c>
      <c r="E137" s="228" t="s">
        <v>378</v>
      </c>
      <c r="F137" s="229" t="s">
        <v>379</v>
      </c>
      <c r="G137" s="230" t="s">
        <v>155</v>
      </c>
      <c r="H137" s="231">
        <v>3.6360000000000001</v>
      </c>
      <c r="I137" s="232">
        <v>39.770000000000003</v>
      </c>
      <c r="J137" s="232">
        <f>ROUND(I137*H137,2)</f>
        <v>144.59999999999999</v>
      </c>
      <c r="K137" s="233"/>
      <c r="L137" s="38"/>
      <c r="M137" s="234" t="s">
        <v>1</v>
      </c>
      <c r="N137" s="235" t="s">
        <v>40</v>
      </c>
      <c r="O137" s="236">
        <v>0</v>
      </c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156</v>
      </c>
      <c r="AT137" s="238" t="s">
        <v>152</v>
      </c>
      <c r="AU137" s="238" t="s">
        <v>157</v>
      </c>
      <c r="AY137" s="18" t="s">
        <v>149</v>
      </c>
      <c r="BE137" s="239">
        <f>IF(N137="základná",J137,0)</f>
        <v>0</v>
      </c>
      <c r="BF137" s="239">
        <f>IF(N137="znížená",J137,0)</f>
        <v>144.59999999999999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8" t="s">
        <v>157</v>
      </c>
      <c r="BK137" s="239">
        <f>ROUND(I137*H137,2)</f>
        <v>144.59999999999999</v>
      </c>
      <c r="BL137" s="18" t="s">
        <v>156</v>
      </c>
      <c r="BM137" s="238" t="s">
        <v>174</v>
      </c>
    </row>
    <row r="138" s="13" customFormat="1">
      <c r="A138" s="13"/>
      <c r="B138" s="240"/>
      <c r="C138" s="241"/>
      <c r="D138" s="242" t="s">
        <v>158</v>
      </c>
      <c r="E138" s="243" t="s">
        <v>1</v>
      </c>
      <c r="F138" s="244" t="s">
        <v>380</v>
      </c>
      <c r="G138" s="241"/>
      <c r="H138" s="245">
        <v>3.6360000000000001</v>
      </c>
      <c r="I138" s="241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158</v>
      </c>
      <c r="AU138" s="250" t="s">
        <v>157</v>
      </c>
      <c r="AV138" s="13" t="s">
        <v>157</v>
      </c>
      <c r="AW138" s="13" t="s">
        <v>29</v>
      </c>
      <c r="AX138" s="13" t="s">
        <v>74</v>
      </c>
      <c r="AY138" s="250" t="s">
        <v>149</v>
      </c>
    </row>
    <row r="139" s="14" customFormat="1">
      <c r="A139" s="14"/>
      <c r="B139" s="251"/>
      <c r="C139" s="252"/>
      <c r="D139" s="242" t="s">
        <v>158</v>
      </c>
      <c r="E139" s="253" t="s">
        <v>1</v>
      </c>
      <c r="F139" s="254" t="s">
        <v>160</v>
      </c>
      <c r="G139" s="252"/>
      <c r="H139" s="255">
        <v>3.6360000000000001</v>
      </c>
      <c r="I139" s="252"/>
      <c r="J139" s="252"/>
      <c r="K139" s="252"/>
      <c r="L139" s="256"/>
      <c r="M139" s="257"/>
      <c r="N139" s="258"/>
      <c r="O139" s="258"/>
      <c r="P139" s="258"/>
      <c r="Q139" s="258"/>
      <c r="R139" s="258"/>
      <c r="S139" s="258"/>
      <c r="T139" s="25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0" t="s">
        <v>158</v>
      </c>
      <c r="AU139" s="260" t="s">
        <v>157</v>
      </c>
      <c r="AV139" s="14" t="s">
        <v>156</v>
      </c>
      <c r="AW139" s="14" t="s">
        <v>29</v>
      </c>
      <c r="AX139" s="14" t="s">
        <v>82</v>
      </c>
      <c r="AY139" s="260" t="s">
        <v>149</v>
      </c>
    </row>
    <row r="140" s="2" customFormat="1" ht="31.92453" customHeight="1">
      <c r="A140" s="35"/>
      <c r="B140" s="36"/>
      <c r="C140" s="227" t="s">
        <v>175</v>
      </c>
      <c r="D140" s="227" t="s">
        <v>152</v>
      </c>
      <c r="E140" s="228" t="s">
        <v>381</v>
      </c>
      <c r="F140" s="229" t="s">
        <v>382</v>
      </c>
      <c r="G140" s="230" t="s">
        <v>155</v>
      </c>
      <c r="H140" s="231">
        <v>77.114000000000004</v>
      </c>
      <c r="I140" s="232">
        <v>37.899999999999999</v>
      </c>
      <c r="J140" s="232">
        <f>ROUND(I140*H140,2)</f>
        <v>2922.6199999999999</v>
      </c>
      <c r="K140" s="233"/>
      <c r="L140" s="38"/>
      <c r="M140" s="234" t="s">
        <v>1</v>
      </c>
      <c r="N140" s="235" t="s">
        <v>40</v>
      </c>
      <c r="O140" s="236">
        <v>0</v>
      </c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156</v>
      </c>
      <c r="AT140" s="238" t="s">
        <v>152</v>
      </c>
      <c r="AU140" s="238" t="s">
        <v>157</v>
      </c>
      <c r="AY140" s="18" t="s">
        <v>149</v>
      </c>
      <c r="BE140" s="239">
        <f>IF(N140="základná",J140,0)</f>
        <v>0</v>
      </c>
      <c r="BF140" s="239">
        <f>IF(N140="znížená",J140,0)</f>
        <v>2922.6199999999999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8" t="s">
        <v>157</v>
      </c>
      <c r="BK140" s="239">
        <f>ROUND(I140*H140,2)</f>
        <v>2922.6199999999999</v>
      </c>
      <c r="BL140" s="18" t="s">
        <v>156</v>
      </c>
      <c r="BM140" s="238" t="s">
        <v>178</v>
      </c>
    </row>
    <row r="141" s="13" customFormat="1">
      <c r="A141" s="13"/>
      <c r="B141" s="240"/>
      <c r="C141" s="241"/>
      <c r="D141" s="242" t="s">
        <v>158</v>
      </c>
      <c r="E141" s="243" t="s">
        <v>1</v>
      </c>
      <c r="F141" s="244" t="s">
        <v>383</v>
      </c>
      <c r="G141" s="241"/>
      <c r="H141" s="245">
        <v>77.114000000000004</v>
      </c>
      <c r="I141" s="241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158</v>
      </c>
      <c r="AU141" s="250" t="s">
        <v>157</v>
      </c>
      <c r="AV141" s="13" t="s">
        <v>157</v>
      </c>
      <c r="AW141" s="13" t="s">
        <v>29</v>
      </c>
      <c r="AX141" s="13" t="s">
        <v>74</v>
      </c>
      <c r="AY141" s="250" t="s">
        <v>149</v>
      </c>
    </row>
    <row r="142" s="14" customFormat="1">
      <c r="A142" s="14"/>
      <c r="B142" s="251"/>
      <c r="C142" s="252"/>
      <c r="D142" s="242" t="s">
        <v>158</v>
      </c>
      <c r="E142" s="253" t="s">
        <v>1</v>
      </c>
      <c r="F142" s="254" t="s">
        <v>160</v>
      </c>
      <c r="G142" s="252"/>
      <c r="H142" s="255">
        <v>77.114000000000004</v>
      </c>
      <c r="I142" s="252"/>
      <c r="J142" s="252"/>
      <c r="K142" s="252"/>
      <c r="L142" s="256"/>
      <c r="M142" s="257"/>
      <c r="N142" s="258"/>
      <c r="O142" s="258"/>
      <c r="P142" s="258"/>
      <c r="Q142" s="258"/>
      <c r="R142" s="258"/>
      <c r="S142" s="258"/>
      <c r="T142" s="25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0" t="s">
        <v>158</v>
      </c>
      <c r="AU142" s="260" t="s">
        <v>157</v>
      </c>
      <c r="AV142" s="14" t="s">
        <v>156</v>
      </c>
      <c r="AW142" s="14" t="s">
        <v>29</v>
      </c>
      <c r="AX142" s="14" t="s">
        <v>82</v>
      </c>
      <c r="AY142" s="260" t="s">
        <v>149</v>
      </c>
    </row>
    <row r="143" s="2" customFormat="1" ht="31.92453" customHeight="1">
      <c r="A143" s="35"/>
      <c r="B143" s="36"/>
      <c r="C143" s="227" t="s">
        <v>168</v>
      </c>
      <c r="D143" s="227" t="s">
        <v>152</v>
      </c>
      <c r="E143" s="228" t="s">
        <v>384</v>
      </c>
      <c r="F143" s="229" t="s">
        <v>385</v>
      </c>
      <c r="G143" s="230" t="s">
        <v>155</v>
      </c>
      <c r="H143" s="231">
        <v>77.587000000000003</v>
      </c>
      <c r="I143" s="232">
        <v>43.609999999999999</v>
      </c>
      <c r="J143" s="232">
        <f>ROUND(I143*H143,2)</f>
        <v>3383.5700000000002</v>
      </c>
      <c r="K143" s="233"/>
      <c r="L143" s="38"/>
      <c r="M143" s="234" t="s">
        <v>1</v>
      </c>
      <c r="N143" s="235" t="s">
        <v>40</v>
      </c>
      <c r="O143" s="236">
        <v>0</v>
      </c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156</v>
      </c>
      <c r="AT143" s="238" t="s">
        <v>152</v>
      </c>
      <c r="AU143" s="238" t="s">
        <v>157</v>
      </c>
      <c r="AY143" s="18" t="s">
        <v>149</v>
      </c>
      <c r="BE143" s="239">
        <f>IF(N143="základná",J143,0)</f>
        <v>0</v>
      </c>
      <c r="BF143" s="239">
        <f>IF(N143="znížená",J143,0)</f>
        <v>3383.5700000000002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8" t="s">
        <v>157</v>
      </c>
      <c r="BK143" s="239">
        <f>ROUND(I143*H143,2)</f>
        <v>3383.5700000000002</v>
      </c>
      <c r="BL143" s="18" t="s">
        <v>156</v>
      </c>
      <c r="BM143" s="238" t="s">
        <v>182</v>
      </c>
    </row>
    <row r="144" s="13" customFormat="1">
      <c r="A144" s="13"/>
      <c r="B144" s="240"/>
      <c r="C144" s="241"/>
      <c r="D144" s="242" t="s">
        <v>158</v>
      </c>
      <c r="E144" s="243" t="s">
        <v>1</v>
      </c>
      <c r="F144" s="244" t="s">
        <v>386</v>
      </c>
      <c r="G144" s="241"/>
      <c r="H144" s="245">
        <v>77.587000000000003</v>
      </c>
      <c r="I144" s="241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158</v>
      </c>
      <c r="AU144" s="250" t="s">
        <v>157</v>
      </c>
      <c r="AV144" s="13" t="s">
        <v>157</v>
      </c>
      <c r="AW144" s="13" t="s">
        <v>29</v>
      </c>
      <c r="AX144" s="13" t="s">
        <v>74</v>
      </c>
      <c r="AY144" s="250" t="s">
        <v>149</v>
      </c>
    </row>
    <row r="145" s="14" customFormat="1">
      <c r="A145" s="14"/>
      <c r="B145" s="251"/>
      <c r="C145" s="252"/>
      <c r="D145" s="242" t="s">
        <v>158</v>
      </c>
      <c r="E145" s="253" t="s">
        <v>1</v>
      </c>
      <c r="F145" s="254" t="s">
        <v>160</v>
      </c>
      <c r="G145" s="252"/>
      <c r="H145" s="255">
        <v>77.587000000000003</v>
      </c>
      <c r="I145" s="252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158</v>
      </c>
      <c r="AU145" s="260" t="s">
        <v>157</v>
      </c>
      <c r="AV145" s="14" t="s">
        <v>156</v>
      </c>
      <c r="AW145" s="14" t="s">
        <v>29</v>
      </c>
      <c r="AX145" s="14" t="s">
        <v>82</v>
      </c>
      <c r="AY145" s="260" t="s">
        <v>149</v>
      </c>
    </row>
    <row r="146" s="12" customFormat="1" ht="22.8" customHeight="1">
      <c r="A146" s="12"/>
      <c r="B146" s="212"/>
      <c r="C146" s="213"/>
      <c r="D146" s="214" t="s">
        <v>73</v>
      </c>
      <c r="E146" s="225" t="s">
        <v>168</v>
      </c>
      <c r="F146" s="225" t="s">
        <v>387</v>
      </c>
      <c r="G146" s="213"/>
      <c r="H146" s="213"/>
      <c r="I146" s="213"/>
      <c r="J146" s="226">
        <f>BK146</f>
        <v>14334.81</v>
      </c>
      <c r="K146" s="213"/>
      <c r="L146" s="217"/>
      <c r="M146" s="218"/>
      <c r="N146" s="219"/>
      <c r="O146" s="219"/>
      <c r="P146" s="220">
        <f>SUM(P147:P170)</f>
        <v>0</v>
      </c>
      <c r="Q146" s="219"/>
      <c r="R146" s="220">
        <f>SUM(R147:R170)</f>
        <v>0</v>
      </c>
      <c r="S146" s="219"/>
      <c r="T146" s="221">
        <f>SUM(T147:T170)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2" t="s">
        <v>82</v>
      </c>
      <c r="AT146" s="223" t="s">
        <v>73</v>
      </c>
      <c r="AU146" s="223" t="s">
        <v>82</v>
      </c>
      <c r="AY146" s="222" t="s">
        <v>149</v>
      </c>
      <c r="BK146" s="224">
        <f>SUM(BK147:BK170)</f>
        <v>14334.81</v>
      </c>
    </row>
    <row r="147" s="2" customFormat="1" ht="23.4566" customHeight="1">
      <c r="A147" s="35"/>
      <c r="B147" s="36"/>
      <c r="C147" s="227" t="s">
        <v>184</v>
      </c>
      <c r="D147" s="227" t="s">
        <v>152</v>
      </c>
      <c r="E147" s="228" t="s">
        <v>388</v>
      </c>
      <c r="F147" s="229" t="s">
        <v>389</v>
      </c>
      <c r="G147" s="230" t="s">
        <v>155</v>
      </c>
      <c r="H147" s="231">
        <v>31.911999999999999</v>
      </c>
      <c r="I147" s="232">
        <v>15.44</v>
      </c>
      <c r="J147" s="232">
        <f>ROUND(I147*H147,2)</f>
        <v>492.72000000000003</v>
      </c>
      <c r="K147" s="233"/>
      <c r="L147" s="38"/>
      <c r="M147" s="234" t="s">
        <v>1</v>
      </c>
      <c r="N147" s="235" t="s">
        <v>40</v>
      </c>
      <c r="O147" s="236">
        <v>0</v>
      </c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156</v>
      </c>
      <c r="AT147" s="238" t="s">
        <v>152</v>
      </c>
      <c r="AU147" s="238" t="s">
        <v>157</v>
      </c>
      <c r="AY147" s="18" t="s">
        <v>149</v>
      </c>
      <c r="BE147" s="239">
        <f>IF(N147="základná",J147,0)</f>
        <v>0</v>
      </c>
      <c r="BF147" s="239">
        <f>IF(N147="znížená",J147,0)</f>
        <v>492.72000000000003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8" t="s">
        <v>157</v>
      </c>
      <c r="BK147" s="239">
        <f>ROUND(I147*H147,2)</f>
        <v>492.72000000000003</v>
      </c>
      <c r="BL147" s="18" t="s">
        <v>156</v>
      </c>
      <c r="BM147" s="238" t="s">
        <v>188</v>
      </c>
    </row>
    <row r="148" s="13" customFormat="1">
      <c r="A148" s="13"/>
      <c r="B148" s="240"/>
      <c r="C148" s="241"/>
      <c r="D148" s="242" t="s">
        <v>158</v>
      </c>
      <c r="E148" s="243" t="s">
        <v>1</v>
      </c>
      <c r="F148" s="244" t="s">
        <v>390</v>
      </c>
      <c r="G148" s="241"/>
      <c r="H148" s="245">
        <v>31.911999999999999</v>
      </c>
      <c r="I148" s="241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158</v>
      </c>
      <c r="AU148" s="250" t="s">
        <v>157</v>
      </c>
      <c r="AV148" s="13" t="s">
        <v>157</v>
      </c>
      <c r="AW148" s="13" t="s">
        <v>29</v>
      </c>
      <c r="AX148" s="13" t="s">
        <v>74</v>
      </c>
      <c r="AY148" s="250" t="s">
        <v>149</v>
      </c>
    </row>
    <row r="149" s="14" customFormat="1">
      <c r="A149" s="14"/>
      <c r="B149" s="251"/>
      <c r="C149" s="252"/>
      <c r="D149" s="242" t="s">
        <v>158</v>
      </c>
      <c r="E149" s="253" t="s">
        <v>1</v>
      </c>
      <c r="F149" s="254" t="s">
        <v>160</v>
      </c>
      <c r="G149" s="252"/>
      <c r="H149" s="255">
        <v>31.911999999999999</v>
      </c>
      <c r="I149" s="252"/>
      <c r="J149" s="252"/>
      <c r="K149" s="252"/>
      <c r="L149" s="256"/>
      <c r="M149" s="257"/>
      <c r="N149" s="258"/>
      <c r="O149" s="258"/>
      <c r="P149" s="258"/>
      <c r="Q149" s="258"/>
      <c r="R149" s="258"/>
      <c r="S149" s="258"/>
      <c r="T149" s="25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0" t="s">
        <v>158</v>
      </c>
      <c r="AU149" s="260" t="s">
        <v>157</v>
      </c>
      <c r="AV149" s="14" t="s">
        <v>156</v>
      </c>
      <c r="AW149" s="14" t="s">
        <v>29</v>
      </c>
      <c r="AX149" s="14" t="s">
        <v>82</v>
      </c>
      <c r="AY149" s="260" t="s">
        <v>149</v>
      </c>
    </row>
    <row r="150" s="2" customFormat="1" ht="36.72453" customHeight="1">
      <c r="A150" s="35"/>
      <c r="B150" s="36"/>
      <c r="C150" s="227" t="s">
        <v>174</v>
      </c>
      <c r="D150" s="227" t="s">
        <v>152</v>
      </c>
      <c r="E150" s="228" t="s">
        <v>391</v>
      </c>
      <c r="F150" s="229" t="s">
        <v>392</v>
      </c>
      <c r="G150" s="230" t="s">
        <v>155</v>
      </c>
      <c r="H150" s="231">
        <v>319.12299999999999</v>
      </c>
      <c r="I150" s="232">
        <v>3.0499999999999998</v>
      </c>
      <c r="J150" s="232">
        <f>ROUND(I150*H150,2)</f>
        <v>973.33000000000004</v>
      </c>
      <c r="K150" s="233"/>
      <c r="L150" s="38"/>
      <c r="M150" s="234" t="s">
        <v>1</v>
      </c>
      <c r="N150" s="235" t="s">
        <v>40</v>
      </c>
      <c r="O150" s="236">
        <v>0</v>
      </c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156</v>
      </c>
      <c r="AT150" s="238" t="s">
        <v>152</v>
      </c>
      <c r="AU150" s="238" t="s">
        <v>157</v>
      </c>
      <c r="AY150" s="18" t="s">
        <v>149</v>
      </c>
      <c r="BE150" s="239">
        <f>IF(N150="základná",J150,0)</f>
        <v>0</v>
      </c>
      <c r="BF150" s="239">
        <f>IF(N150="znížená",J150,0)</f>
        <v>973.33000000000004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8" t="s">
        <v>157</v>
      </c>
      <c r="BK150" s="239">
        <f>ROUND(I150*H150,2)</f>
        <v>973.33000000000004</v>
      </c>
      <c r="BL150" s="18" t="s">
        <v>156</v>
      </c>
      <c r="BM150" s="238" t="s">
        <v>191</v>
      </c>
    </row>
    <row r="151" s="13" customFormat="1">
      <c r="A151" s="13"/>
      <c r="B151" s="240"/>
      <c r="C151" s="241"/>
      <c r="D151" s="242" t="s">
        <v>158</v>
      </c>
      <c r="E151" s="243" t="s">
        <v>1</v>
      </c>
      <c r="F151" s="244" t="s">
        <v>248</v>
      </c>
      <c r="G151" s="241"/>
      <c r="H151" s="245">
        <v>319.12299999999999</v>
      </c>
      <c r="I151" s="241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158</v>
      </c>
      <c r="AU151" s="250" t="s">
        <v>157</v>
      </c>
      <c r="AV151" s="13" t="s">
        <v>157</v>
      </c>
      <c r="AW151" s="13" t="s">
        <v>29</v>
      </c>
      <c r="AX151" s="13" t="s">
        <v>74</v>
      </c>
      <c r="AY151" s="250" t="s">
        <v>149</v>
      </c>
    </row>
    <row r="152" s="14" customFormat="1">
      <c r="A152" s="14"/>
      <c r="B152" s="251"/>
      <c r="C152" s="252"/>
      <c r="D152" s="242" t="s">
        <v>158</v>
      </c>
      <c r="E152" s="253" t="s">
        <v>1</v>
      </c>
      <c r="F152" s="254" t="s">
        <v>160</v>
      </c>
      <c r="G152" s="252"/>
      <c r="H152" s="255">
        <v>319.12299999999999</v>
      </c>
      <c r="I152" s="252"/>
      <c r="J152" s="252"/>
      <c r="K152" s="252"/>
      <c r="L152" s="256"/>
      <c r="M152" s="257"/>
      <c r="N152" s="258"/>
      <c r="O152" s="258"/>
      <c r="P152" s="258"/>
      <c r="Q152" s="258"/>
      <c r="R152" s="258"/>
      <c r="S152" s="258"/>
      <c r="T152" s="25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0" t="s">
        <v>158</v>
      </c>
      <c r="AU152" s="260" t="s">
        <v>157</v>
      </c>
      <c r="AV152" s="14" t="s">
        <v>156</v>
      </c>
      <c r="AW152" s="14" t="s">
        <v>29</v>
      </c>
      <c r="AX152" s="14" t="s">
        <v>82</v>
      </c>
      <c r="AY152" s="260" t="s">
        <v>149</v>
      </c>
    </row>
    <row r="153" s="2" customFormat="1" ht="23.4566" customHeight="1">
      <c r="A153" s="35"/>
      <c r="B153" s="36"/>
      <c r="C153" s="227" t="s">
        <v>150</v>
      </c>
      <c r="D153" s="227" t="s">
        <v>152</v>
      </c>
      <c r="E153" s="228" t="s">
        <v>393</v>
      </c>
      <c r="F153" s="229" t="s">
        <v>394</v>
      </c>
      <c r="G153" s="230" t="s">
        <v>155</v>
      </c>
      <c r="H153" s="231">
        <v>70.685000000000002</v>
      </c>
      <c r="I153" s="232">
        <v>13.970000000000001</v>
      </c>
      <c r="J153" s="232">
        <f>ROUND(I153*H153,2)</f>
        <v>987.47000000000003</v>
      </c>
      <c r="K153" s="233"/>
      <c r="L153" s="38"/>
      <c r="M153" s="234" t="s">
        <v>1</v>
      </c>
      <c r="N153" s="235" t="s">
        <v>40</v>
      </c>
      <c r="O153" s="236">
        <v>0</v>
      </c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156</v>
      </c>
      <c r="AT153" s="238" t="s">
        <v>152</v>
      </c>
      <c r="AU153" s="238" t="s">
        <v>157</v>
      </c>
      <c r="AY153" s="18" t="s">
        <v>149</v>
      </c>
      <c r="BE153" s="239">
        <f>IF(N153="základná",J153,0)</f>
        <v>0</v>
      </c>
      <c r="BF153" s="239">
        <f>IF(N153="znížená",J153,0)</f>
        <v>987.47000000000003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8" t="s">
        <v>157</v>
      </c>
      <c r="BK153" s="239">
        <f>ROUND(I153*H153,2)</f>
        <v>987.47000000000003</v>
      </c>
      <c r="BL153" s="18" t="s">
        <v>156</v>
      </c>
      <c r="BM153" s="238" t="s">
        <v>195</v>
      </c>
    </row>
    <row r="154" s="13" customFormat="1">
      <c r="A154" s="13"/>
      <c r="B154" s="240"/>
      <c r="C154" s="241"/>
      <c r="D154" s="242" t="s">
        <v>158</v>
      </c>
      <c r="E154" s="243" t="s">
        <v>1</v>
      </c>
      <c r="F154" s="244" t="s">
        <v>395</v>
      </c>
      <c r="G154" s="241"/>
      <c r="H154" s="245">
        <v>70.685000000000002</v>
      </c>
      <c r="I154" s="241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158</v>
      </c>
      <c r="AU154" s="250" t="s">
        <v>157</v>
      </c>
      <c r="AV154" s="13" t="s">
        <v>157</v>
      </c>
      <c r="AW154" s="13" t="s">
        <v>29</v>
      </c>
      <c r="AX154" s="13" t="s">
        <v>74</v>
      </c>
      <c r="AY154" s="250" t="s">
        <v>149</v>
      </c>
    </row>
    <row r="155" s="14" customFormat="1">
      <c r="A155" s="14"/>
      <c r="B155" s="251"/>
      <c r="C155" s="252"/>
      <c r="D155" s="242" t="s">
        <v>158</v>
      </c>
      <c r="E155" s="253" t="s">
        <v>1</v>
      </c>
      <c r="F155" s="254" t="s">
        <v>160</v>
      </c>
      <c r="G155" s="252"/>
      <c r="H155" s="255">
        <v>70.685000000000002</v>
      </c>
      <c r="I155" s="252"/>
      <c r="J155" s="252"/>
      <c r="K155" s="252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158</v>
      </c>
      <c r="AU155" s="260" t="s">
        <v>157</v>
      </c>
      <c r="AV155" s="14" t="s">
        <v>156</v>
      </c>
      <c r="AW155" s="14" t="s">
        <v>29</v>
      </c>
      <c r="AX155" s="14" t="s">
        <v>82</v>
      </c>
      <c r="AY155" s="260" t="s">
        <v>149</v>
      </c>
    </row>
    <row r="156" s="2" customFormat="1" ht="23.4566" customHeight="1">
      <c r="A156" s="35"/>
      <c r="B156" s="36"/>
      <c r="C156" s="227" t="s">
        <v>178</v>
      </c>
      <c r="D156" s="227" t="s">
        <v>152</v>
      </c>
      <c r="E156" s="228" t="s">
        <v>396</v>
      </c>
      <c r="F156" s="229" t="s">
        <v>397</v>
      </c>
      <c r="G156" s="230" t="s">
        <v>155</v>
      </c>
      <c r="H156" s="231">
        <v>706.85199999999998</v>
      </c>
      <c r="I156" s="232">
        <v>3.29</v>
      </c>
      <c r="J156" s="232">
        <f>ROUND(I156*H156,2)</f>
        <v>2325.54</v>
      </c>
      <c r="K156" s="233"/>
      <c r="L156" s="38"/>
      <c r="M156" s="234" t="s">
        <v>1</v>
      </c>
      <c r="N156" s="235" t="s">
        <v>40</v>
      </c>
      <c r="O156" s="236">
        <v>0</v>
      </c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156</v>
      </c>
      <c r="AT156" s="238" t="s">
        <v>152</v>
      </c>
      <c r="AU156" s="238" t="s">
        <v>157</v>
      </c>
      <c r="AY156" s="18" t="s">
        <v>149</v>
      </c>
      <c r="BE156" s="239">
        <f>IF(N156="základná",J156,0)</f>
        <v>0</v>
      </c>
      <c r="BF156" s="239">
        <f>IF(N156="znížená",J156,0)</f>
        <v>2325.54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8" t="s">
        <v>157</v>
      </c>
      <c r="BK156" s="239">
        <f>ROUND(I156*H156,2)</f>
        <v>2325.54</v>
      </c>
      <c r="BL156" s="18" t="s">
        <v>156</v>
      </c>
      <c r="BM156" s="238" t="s">
        <v>7</v>
      </c>
    </row>
    <row r="157" s="13" customFormat="1">
      <c r="A157" s="13"/>
      <c r="B157" s="240"/>
      <c r="C157" s="241"/>
      <c r="D157" s="242" t="s">
        <v>158</v>
      </c>
      <c r="E157" s="243" t="s">
        <v>1</v>
      </c>
      <c r="F157" s="244" t="s">
        <v>253</v>
      </c>
      <c r="G157" s="241"/>
      <c r="H157" s="245">
        <v>706.85199999999998</v>
      </c>
      <c r="I157" s="241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158</v>
      </c>
      <c r="AU157" s="250" t="s">
        <v>157</v>
      </c>
      <c r="AV157" s="13" t="s">
        <v>157</v>
      </c>
      <c r="AW157" s="13" t="s">
        <v>29</v>
      </c>
      <c r="AX157" s="13" t="s">
        <v>74</v>
      </c>
      <c r="AY157" s="250" t="s">
        <v>149</v>
      </c>
    </row>
    <row r="158" s="14" customFormat="1">
      <c r="A158" s="14"/>
      <c r="B158" s="251"/>
      <c r="C158" s="252"/>
      <c r="D158" s="242" t="s">
        <v>158</v>
      </c>
      <c r="E158" s="253" t="s">
        <v>1</v>
      </c>
      <c r="F158" s="254" t="s">
        <v>160</v>
      </c>
      <c r="G158" s="252"/>
      <c r="H158" s="255">
        <v>706.85199999999998</v>
      </c>
      <c r="I158" s="252"/>
      <c r="J158" s="252"/>
      <c r="K158" s="252"/>
      <c r="L158" s="256"/>
      <c r="M158" s="257"/>
      <c r="N158" s="258"/>
      <c r="O158" s="258"/>
      <c r="P158" s="258"/>
      <c r="Q158" s="258"/>
      <c r="R158" s="258"/>
      <c r="S158" s="258"/>
      <c r="T158" s="25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0" t="s">
        <v>158</v>
      </c>
      <c r="AU158" s="260" t="s">
        <v>157</v>
      </c>
      <c r="AV158" s="14" t="s">
        <v>156</v>
      </c>
      <c r="AW158" s="14" t="s">
        <v>29</v>
      </c>
      <c r="AX158" s="14" t="s">
        <v>82</v>
      </c>
      <c r="AY158" s="260" t="s">
        <v>149</v>
      </c>
    </row>
    <row r="159" s="2" customFormat="1" ht="36.72453" customHeight="1">
      <c r="A159" s="35"/>
      <c r="B159" s="36"/>
      <c r="C159" s="227" t="s">
        <v>200</v>
      </c>
      <c r="D159" s="227" t="s">
        <v>152</v>
      </c>
      <c r="E159" s="228" t="s">
        <v>398</v>
      </c>
      <c r="F159" s="229" t="s">
        <v>399</v>
      </c>
      <c r="G159" s="230" t="s">
        <v>155</v>
      </c>
      <c r="H159" s="231">
        <v>477.95299999999997</v>
      </c>
      <c r="I159" s="232">
        <v>1.8300000000000001</v>
      </c>
      <c r="J159" s="232">
        <f>ROUND(I159*H159,2)</f>
        <v>874.64999999999998</v>
      </c>
      <c r="K159" s="233"/>
      <c r="L159" s="38"/>
      <c r="M159" s="234" t="s">
        <v>1</v>
      </c>
      <c r="N159" s="235" t="s">
        <v>40</v>
      </c>
      <c r="O159" s="236">
        <v>0</v>
      </c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156</v>
      </c>
      <c r="AT159" s="238" t="s">
        <v>152</v>
      </c>
      <c r="AU159" s="238" t="s">
        <v>157</v>
      </c>
      <c r="AY159" s="18" t="s">
        <v>149</v>
      </c>
      <c r="BE159" s="239">
        <f>IF(N159="základná",J159,0)</f>
        <v>0</v>
      </c>
      <c r="BF159" s="239">
        <f>IF(N159="znížená",J159,0)</f>
        <v>874.64999999999998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8" t="s">
        <v>157</v>
      </c>
      <c r="BK159" s="239">
        <f>ROUND(I159*H159,2)</f>
        <v>874.64999999999998</v>
      </c>
      <c r="BL159" s="18" t="s">
        <v>156</v>
      </c>
      <c r="BM159" s="238" t="s">
        <v>203</v>
      </c>
    </row>
    <row r="160" s="2" customFormat="1" ht="23.4566" customHeight="1">
      <c r="A160" s="35"/>
      <c r="B160" s="36"/>
      <c r="C160" s="227" t="s">
        <v>182</v>
      </c>
      <c r="D160" s="227" t="s">
        <v>152</v>
      </c>
      <c r="E160" s="228" t="s">
        <v>400</v>
      </c>
      <c r="F160" s="229" t="s">
        <v>401</v>
      </c>
      <c r="G160" s="230" t="s">
        <v>155</v>
      </c>
      <c r="H160" s="231">
        <v>477.95299999999997</v>
      </c>
      <c r="I160" s="232">
        <v>9.5399999999999991</v>
      </c>
      <c r="J160" s="232">
        <f>ROUND(I160*H160,2)</f>
        <v>4559.6700000000001</v>
      </c>
      <c r="K160" s="233"/>
      <c r="L160" s="38"/>
      <c r="M160" s="234" t="s">
        <v>1</v>
      </c>
      <c r="N160" s="235" t="s">
        <v>40</v>
      </c>
      <c r="O160" s="236">
        <v>0</v>
      </c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156</v>
      </c>
      <c r="AT160" s="238" t="s">
        <v>152</v>
      </c>
      <c r="AU160" s="238" t="s">
        <v>157</v>
      </c>
      <c r="AY160" s="18" t="s">
        <v>149</v>
      </c>
      <c r="BE160" s="239">
        <f>IF(N160="základná",J160,0)</f>
        <v>0</v>
      </c>
      <c r="BF160" s="239">
        <f>IF(N160="znížená",J160,0)</f>
        <v>4559.6700000000001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8" t="s">
        <v>157</v>
      </c>
      <c r="BK160" s="239">
        <f>ROUND(I160*H160,2)</f>
        <v>4559.6700000000001</v>
      </c>
      <c r="BL160" s="18" t="s">
        <v>156</v>
      </c>
      <c r="BM160" s="238" t="s">
        <v>209</v>
      </c>
    </row>
    <row r="161" s="13" customFormat="1">
      <c r="A161" s="13"/>
      <c r="B161" s="240"/>
      <c r="C161" s="241"/>
      <c r="D161" s="242" t="s">
        <v>158</v>
      </c>
      <c r="E161" s="243" t="s">
        <v>1</v>
      </c>
      <c r="F161" s="244" t="s">
        <v>402</v>
      </c>
      <c r="G161" s="241"/>
      <c r="H161" s="245">
        <v>477.95299999999997</v>
      </c>
      <c r="I161" s="241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158</v>
      </c>
      <c r="AU161" s="250" t="s">
        <v>157</v>
      </c>
      <c r="AV161" s="13" t="s">
        <v>157</v>
      </c>
      <c r="AW161" s="13" t="s">
        <v>29</v>
      </c>
      <c r="AX161" s="13" t="s">
        <v>74</v>
      </c>
      <c r="AY161" s="250" t="s">
        <v>149</v>
      </c>
    </row>
    <row r="162" s="14" customFormat="1">
      <c r="A162" s="14"/>
      <c r="B162" s="251"/>
      <c r="C162" s="252"/>
      <c r="D162" s="242" t="s">
        <v>158</v>
      </c>
      <c r="E162" s="253" t="s">
        <v>1</v>
      </c>
      <c r="F162" s="254" t="s">
        <v>160</v>
      </c>
      <c r="G162" s="252"/>
      <c r="H162" s="255">
        <v>477.95299999999997</v>
      </c>
      <c r="I162" s="252"/>
      <c r="J162" s="252"/>
      <c r="K162" s="252"/>
      <c r="L162" s="256"/>
      <c r="M162" s="257"/>
      <c r="N162" s="258"/>
      <c r="O162" s="258"/>
      <c r="P162" s="258"/>
      <c r="Q162" s="258"/>
      <c r="R162" s="258"/>
      <c r="S162" s="258"/>
      <c r="T162" s="25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0" t="s">
        <v>158</v>
      </c>
      <c r="AU162" s="260" t="s">
        <v>157</v>
      </c>
      <c r="AV162" s="14" t="s">
        <v>156</v>
      </c>
      <c r="AW162" s="14" t="s">
        <v>29</v>
      </c>
      <c r="AX162" s="14" t="s">
        <v>82</v>
      </c>
      <c r="AY162" s="260" t="s">
        <v>149</v>
      </c>
    </row>
    <row r="163" s="2" customFormat="1" ht="23.4566" customHeight="1">
      <c r="A163" s="35"/>
      <c r="B163" s="36"/>
      <c r="C163" s="227" t="s">
        <v>211</v>
      </c>
      <c r="D163" s="227" t="s">
        <v>152</v>
      </c>
      <c r="E163" s="228" t="s">
        <v>403</v>
      </c>
      <c r="F163" s="229" t="s">
        <v>404</v>
      </c>
      <c r="G163" s="230" t="s">
        <v>233</v>
      </c>
      <c r="H163" s="231">
        <v>286.77199999999999</v>
      </c>
      <c r="I163" s="232">
        <v>2.7999999999999998</v>
      </c>
      <c r="J163" s="232">
        <f>ROUND(I163*H163,2)</f>
        <v>802.96000000000004</v>
      </c>
      <c r="K163" s="233"/>
      <c r="L163" s="38"/>
      <c r="M163" s="234" t="s">
        <v>1</v>
      </c>
      <c r="N163" s="235" t="s">
        <v>40</v>
      </c>
      <c r="O163" s="236">
        <v>0</v>
      </c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156</v>
      </c>
      <c r="AT163" s="238" t="s">
        <v>152</v>
      </c>
      <c r="AU163" s="238" t="s">
        <v>157</v>
      </c>
      <c r="AY163" s="18" t="s">
        <v>149</v>
      </c>
      <c r="BE163" s="239">
        <f>IF(N163="základná",J163,0)</f>
        <v>0</v>
      </c>
      <c r="BF163" s="239">
        <f>IF(N163="znížená",J163,0)</f>
        <v>802.96000000000004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8" t="s">
        <v>157</v>
      </c>
      <c r="BK163" s="239">
        <f>ROUND(I163*H163,2)</f>
        <v>802.96000000000004</v>
      </c>
      <c r="BL163" s="18" t="s">
        <v>156</v>
      </c>
      <c r="BM163" s="238" t="s">
        <v>214</v>
      </c>
    </row>
    <row r="164" s="13" customFormat="1">
      <c r="A164" s="13"/>
      <c r="B164" s="240"/>
      <c r="C164" s="241"/>
      <c r="D164" s="242" t="s">
        <v>158</v>
      </c>
      <c r="E164" s="243" t="s">
        <v>1</v>
      </c>
      <c r="F164" s="244" t="s">
        <v>405</v>
      </c>
      <c r="G164" s="241"/>
      <c r="H164" s="245">
        <v>286.77199999999999</v>
      </c>
      <c r="I164" s="241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158</v>
      </c>
      <c r="AU164" s="250" t="s">
        <v>157</v>
      </c>
      <c r="AV164" s="13" t="s">
        <v>157</v>
      </c>
      <c r="AW164" s="13" t="s">
        <v>29</v>
      </c>
      <c r="AX164" s="13" t="s">
        <v>74</v>
      </c>
      <c r="AY164" s="250" t="s">
        <v>149</v>
      </c>
    </row>
    <row r="165" s="14" customFormat="1">
      <c r="A165" s="14"/>
      <c r="B165" s="251"/>
      <c r="C165" s="252"/>
      <c r="D165" s="242" t="s">
        <v>158</v>
      </c>
      <c r="E165" s="253" t="s">
        <v>1</v>
      </c>
      <c r="F165" s="254" t="s">
        <v>160</v>
      </c>
      <c r="G165" s="252"/>
      <c r="H165" s="255">
        <v>286.77199999999999</v>
      </c>
      <c r="I165" s="252"/>
      <c r="J165" s="252"/>
      <c r="K165" s="252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158</v>
      </c>
      <c r="AU165" s="260" t="s">
        <v>157</v>
      </c>
      <c r="AV165" s="14" t="s">
        <v>156</v>
      </c>
      <c r="AW165" s="14" t="s">
        <v>29</v>
      </c>
      <c r="AX165" s="14" t="s">
        <v>82</v>
      </c>
      <c r="AY165" s="260" t="s">
        <v>149</v>
      </c>
    </row>
    <row r="166" s="2" customFormat="1" ht="23.4566" customHeight="1">
      <c r="A166" s="35"/>
      <c r="B166" s="36"/>
      <c r="C166" s="227" t="s">
        <v>188</v>
      </c>
      <c r="D166" s="227" t="s">
        <v>152</v>
      </c>
      <c r="E166" s="228" t="s">
        <v>406</v>
      </c>
      <c r="F166" s="229" t="s">
        <v>407</v>
      </c>
      <c r="G166" s="230" t="s">
        <v>163</v>
      </c>
      <c r="H166" s="231">
        <v>0.78000000000000003</v>
      </c>
      <c r="I166" s="232">
        <v>179.66</v>
      </c>
      <c r="J166" s="232">
        <f>ROUND(I166*H166,2)</f>
        <v>140.13</v>
      </c>
      <c r="K166" s="233"/>
      <c r="L166" s="38"/>
      <c r="M166" s="234" t="s">
        <v>1</v>
      </c>
      <c r="N166" s="235" t="s">
        <v>40</v>
      </c>
      <c r="O166" s="236">
        <v>0</v>
      </c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156</v>
      </c>
      <c r="AT166" s="238" t="s">
        <v>152</v>
      </c>
      <c r="AU166" s="238" t="s">
        <v>157</v>
      </c>
      <c r="AY166" s="18" t="s">
        <v>149</v>
      </c>
      <c r="BE166" s="239">
        <f>IF(N166="základná",J166,0)</f>
        <v>0</v>
      </c>
      <c r="BF166" s="239">
        <f>IF(N166="znížená",J166,0)</f>
        <v>140.13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8" t="s">
        <v>157</v>
      </c>
      <c r="BK166" s="239">
        <f>ROUND(I166*H166,2)</f>
        <v>140.13</v>
      </c>
      <c r="BL166" s="18" t="s">
        <v>156</v>
      </c>
      <c r="BM166" s="238" t="s">
        <v>219</v>
      </c>
    </row>
    <row r="167" s="2" customFormat="1" ht="23.4566" customHeight="1">
      <c r="A167" s="35"/>
      <c r="B167" s="36"/>
      <c r="C167" s="227" t="s">
        <v>221</v>
      </c>
      <c r="D167" s="227" t="s">
        <v>152</v>
      </c>
      <c r="E167" s="228" t="s">
        <v>408</v>
      </c>
      <c r="F167" s="229" t="s">
        <v>409</v>
      </c>
      <c r="G167" s="230" t="s">
        <v>155</v>
      </c>
      <c r="H167" s="231">
        <v>339.66899999999998</v>
      </c>
      <c r="I167" s="232">
        <v>0.66000000000000003</v>
      </c>
      <c r="J167" s="232">
        <f>ROUND(I167*H167,2)</f>
        <v>224.18000000000001</v>
      </c>
      <c r="K167" s="233"/>
      <c r="L167" s="38"/>
      <c r="M167" s="234" t="s">
        <v>1</v>
      </c>
      <c r="N167" s="235" t="s">
        <v>40</v>
      </c>
      <c r="O167" s="236">
        <v>0</v>
      </c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156</v>
      </c>
      <c r="AT167" s="238" t="s">
        <v>152</v>
      </c>
      <c r="AU167" s="238" t="s">
        <v>157</v>
      </c>
      <c r="AY167" s="18" t="s">
        <v>149</v>
      </c>
      <c r="BE167" s="239">
        <f>IF(N167="základná",J167,0)</f>
        <v>0</v>
      </c>
      <c r="BF167" s="239">
        <f>IF(N167="znížená",J167,0)</f>
        <v>224.18000000000001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8" t="s">
        <v>157</v>
      </c>
      <c r="BK167" s="239">
        <f>ROUND(I167*H167,2)</f>
        <v>224.18000000000001</v>
      </c>
      <c r="BL167" s="18" t="s">
        <v>156</v>
      </c>
      <c r="BM167" s="238" t="s">
        <v>224</v>
      </c>
    </row>
    <row r="168" s="2" customFormat="1" ht="23.4566" customHeight="1">
      <c r="A168" s="35"/>
      <c r="B168" s="36"/>
      <c r="C168" s="265" t="s">
        <v>191</v>
      </c>
      <c r="D168" s="265" t="s">
        <v>410</v>
      </c>
      <c r="E168" s="266" t="s">
        <v>411</v>
      </c>
      <c r="F168" s="267" t="s">
        <v>412</v>
      </c>
      <c r="G168" s="268" t="s">
        <v>413</v>
      </c>
      <c r="H168" s="269">
        <v>69.971999999999994</v>
      </c>
      <c r="I168" s="270">
        <v>5.9199999999999999</v>
      </c>
      <c r="J168" s="270">
        <f>ROUND(I168*H168,2)</f>
        <v>414.23000000000002</v>
      </c>
      <c r="K168" s="271"/>
      <c r="L168" s="272"/>
      <c r="M168" s="273" t="s">
        <v>1</v>
      </c>
      <c r="N168" s="274" t="s">
        <v>40</v>
      </c>
      <c r="O168" s="236">
        <v>0</v>
      </c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174</v>
      </c>
      <c r="AT168" s="238" t="s">
        <v>410</v>
      </c>
      <c r="AU168" s="238" t="s">
        <v>157</v>
      </c>
      <c r="AY168" s="18" t="s">
        <v>149</v>
      </c>
      <c r="BE168" s="239">
        <f>IF(N168="základná",J168,0)</f>
        <v>0</v>
      </c>
      <c r="BF168" s="239">
        <f>IF(N168="znížená",J168,0)</f>
        <v>414.23000000000002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8" t="s">
        <v>157</v>
      </c>
      <c r="BK168" s="239">
        <f>ROUND(I168*H168,2)</f>
        <v>414.23000000000002</v>
      </c>
      <c r="BL168" s="18" t="s">
        <v>156</v>
      </c>
      <c r="BM168" s="238" t="s">
        <v>228</v>
      </c>
    </row>
    <row r="169" s="2" customFormat="1" ht="23.4566" customHeight="1">
      <c r="A169" s="35"/>
      <c r="B169" s="36"/>
      <c r="C169" s="227" t="s">
        <v>230</v>
      </c>
      <c r="D169" s="227" t="s">
        <v>152</v>
      </c>
      <c r="E169" s="228" t="s">
        <v>414</v>
      </c>
      <c r="F169" s="229" t="s">
        <v>415</v>
      </c>
      <c r="G169" s="230" t="s">
        <v>155</v>
      </c>
      <c r="H169" s="231">
        <v>238.815</v>
      </c>
      <c r="I169" s="232">
        <v>8.0999999999999996</v>
      </c>
      <c r="J169" s="232">
        <f>ROUND(I169*H169,2)</f>
        <v>1934.4000000000001</v>
      </c>
      <c r="K169" s="233"/>
      <c r="L169" s="38"/>
      <c r="M169" s="234" t="s">
        <v>1</v>
      </c>
      <c r="N169" s="235" t="s">
        <v>40</v>
      </c>
      <c r="O169" s="236">
        <v>0</v>
      </c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156</v>
      </c>
      <c r="AT169" s="238" t="s">
        <v>152</v>
      </c>
      <c r="AU169" s="238" t="s">
        <v>157</v>
      </c>
      <c r="AY169" s="18" t="s">
        <v>149</v>
      </c>
      <c r="BE169" s="239">
        <f>IF(N169="základná",J169,0)</f>
        <v>0</v>
      </c>
      <c r="BF169" s="239">
        <f>IF(N169="znížená",J169,0)</f>
        <v>1934.4000000000001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8" t="s">
        <v>157</v>
      </c>
      <c r="BK169" s="239">
        <f>ROUND(I169*H169,2)</f>
        <v>1934.4000000000001</v>
      </c>
      <c r="BL169" s="18" t="s">
        <v>156</v>
      </c>
      <c r="BM169" s="238" t="s">
        <v>234</v>
      </c>
    </row>
    <row r="170" s="2" customFormat="1" ht="23.4566" customHeight="1">
      <c r="A170" s="35"/>
      <c r="B170" s="36"/>
      <c r="C170" s="227" t="s">
        <v>195</v>
      </c>
      <c r="D170" s="227" t="s">
        <v>152</v>
      </c>
      <c r="E170" s="228" t="s">
        <v>416</v>
      </c>
      <c r="F170" s="229" t="s">
        <v>417</v>
      </c>
      <c r="G170" s="230" t="s">
        <v>155</v>
      </c>
      <c r="H170" s="231">
        <v>20.170999999999999</v>
      </c>
      <c r="I170" s="232">
        <v>30.02</v>
      </c>
      <c r="J170" s="232">
        <f>ROUND(I170*H170,2)</f>
        <v>605.52999999999997</v>
      </c>
      <c r="K170" s="233"/>
      <c r="L170" s="38"/>
      <c r="M170" s="234" t="s">
        <v>1</v>
      </c>
      <c r="N170" s="235" t="s">
        <v>40</v>
      </c>
      <c r="O170" s="236">
        <v>0</v>
      </c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156</v>
      </c>
      <c r="AT170" s="238" t="s">
        <v>152</v>
      </c>
      <c r="AU170" s="238" t="s">
        <v>157</v>
      </c>
      <c r="AY170" s="18" t="s">
        <v>149</v>
      </c>
      <c r="BE170" s="239">
        <f>IF(N170="základná",J170,0)</f>
        <v>0</v>
      </c>
      <c r="BF170" s="239">
        <f>IF(N170="znížená",J170,0)</f>
        <v>605.52999999999997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8" t="s">
        <v>157</v>
      </c>
      <c r="BK170" s="239">
        <f>ROUND(I170*H170,2)</f>
        <v>605.52999999999997</v>
      </c>
      <c r="BL170" s="18" t="s">
        <v>156</v>
      </c>
      <c r="BM170" s="238" t="s">
        <v>238</v>
      </c>
    </row>
    <row r="171" s="12" customFormat="1" ht="22.8" customHeight="1">
      <c r="A171" s="12"/>
      <c r="B171" s="212"/>
      <c r="C171" s="213"/>
      <c r="D171" s="214" t="s">
        <v>73</v>
      </c>
      <c r="E171" s="225" t="s">
        <v>282</v>
      </c>
      <c r="F171" s="225" t="s">
        <v>283</v>
      </c>
      <c r="G171" s="213"/>
      <c r="H171" s="213"/>
      <c r="I171" s="213"/>
      <c r="J171" s="226">
        <f>BK171</f>
        <v>1723.47</v>
      </c>
      <c r="K171" s="213"/>
      <c r="L171" s="217"/>
      <c r="M171" s="218"/>
      <c r="N171" s="219"/>
      <c r="O171" s="219"/>
      <c r="P171" s="220">
        <f>P172</f>
        <v>0</v>
      </c>
      <c r="Q171" s="219"/>
      <c r="R171" s="220">
        <f>R172</f>
        <v>0</v>
      </c>
      <c r="S171" s="219"/>
      <c r="T171" s="221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2" t="s">
        <v>82</v>
      </c>
      <c r="AT171" s="223" t="s">
        <v>73</v>
      </c>
      <c r="AU171" s="223" t="s">
        <v>82</v>
      </c>
      <c r="AY171" s="222" t="s">
        <v>149</v>
      </c>
      <c r="BK171" s="224">
        <f>BK172</f>
        <v>1723.47</v>
      </c>
    </row>
    <row r="172" s="2" customFormat="1" ht="23.4566" customHeight="1">
      <c r="A172" s="35"/>
      <c r="B172" s="36"/>
      <c r="C172" s="227" t="s">
        <v>240</v>
      </c>
      <c r="D172" s="227" t="s">
        <v>152</v>
      </c>
      <c r="E172" s="228" t="s">
        <v>285</v>
      </c>
      <c r="F172" s="229" t="s">
        <v>286</v>
      </c>
      <c r="G172" s="230" t="s">
        <v>261</v>
      </c>
      <c r="H172" s="231">
        <v>39.628999999999998</v>
      </c>
      <c r="I172" s="232">
        <v>43.490000000000002</v>
      </c>
      <c r="J172" s="232">
        <f>ROUND(I172*H172,2)</f>
        <v>1723.47</v>
      </c>
      <c r="K172" s="233"/>
      <c r="L172" s="38"/>
      <c r="M172" s="234" t="s">
        <v>1</v>
      </c>
      <c r="N172" s="235" t="s">
        <v>40</v>
      </c>
      <c r="O172" s="236">
        <v>0</v>
      </c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156</v>
      </c>
      <c r="AT172" s="238" t="s">
        <v>152</v>
      </c>
      <c r="AU172" s="238" t="s">
        <v>157</v>
      </c>
      <c r="AY172" s="18" t="s">
        <v>149</v>
      </c>
      <c r="BE172" s="239">
        <f>IF(N172="základná",J172,0)</f>
        <v>0</v>
      </c>
      <c r="BF172" s="239">
        <f>IF(N172="znížená",J172,0)</f>
        <v>1723.47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8" t="s">
        <v>157</v>
      </c>
      <c r="BK172" s="239">
        <f>ROUND(I172*H172,2)</f>
        <v>1723.47</v>
      </c>
      <c r="BL172" s="18" t="s">
        <v>156</v>
      </c>
      <c r="BM172" s="238" t="s">
        <v>243</v>
      </c>
    </row>
    <row r="173" s="12" customFormat="1" ht="25.92" customHeight="1">
      <c r="A173" s="12"/>
      <c r="B173" s="212"/>
      <c r="C173" s="213"/>
      <c r="D173" s="214" t="s">
        <v>73</v>
      </c>
      <c r="E173" s="215" t="s">
        <v>288</v>
      </c>
      <c r="F173" s="215" t="s">
        <v>289</v>
      </c>
      <c r="G173" s="213"/>
      <c r="H173" s="213"/>
      <c r="I173" s="213"/>
      <c r="J173" s="216">
        <f>BK173</f>
        <v>42393.709999999999</v>
      </c>
      <c r="K173" s="213"/>
      <c r="L173" s="217"/>
      <c r="M173" s="218"/>
      <c r="N173" s="219"/>
      <c r="O173" s="219"/>
      <c r="P173" s="220">
        <f>P174+P184+P187+P199+P217+P239+P248</f>
        <v>0</v>
      </c>
      <c r="Q173" s="219"/>
      <c r="R173" s="220">
        <f>R174+R184+R187+R199+R217+R239+R248</f>
        <v>0</v>
      </c>
      <c r="S173" s="219"/>
      <c r="T173" s="221">
        <f>T174+T184+T187+T199+T217+T239+T248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2" t="s">
        <v>157</v>
      </c>
      <c r="AT173" s="223" t="s">
        <v>73</v>
      </c>
      <c r="AU173" s="223" t="s">
        <v>74</v>
      </c>
      <c r="AY173" s="222" t="s">
        <v>149</v>
      </c>
      <c r="BK173" s="224">
        <f>BK174+BK184+BK187+BK199+BK217+BK239+BK248</f>
        <v>42393.709999999999</v>
      </c>
    </row>
    <row r="174" s="12" customFormat="1" ht="22.8" customHeight="1">
      <c r="A174" s="12"/>
      <c r="B174" s="212"/>
      <c r="C174" s="213"/>
      <c r="D174" s="214" t="s">
        <v>73</v>
      </c>
      <c r="E174" s="225" t="s">
        <v>418</v>
      </c>
      <c r="F174" s="225" t="s">
        <v>419</v>
      </c>
      <c r="G174" s="213"/>
      <c r="H174" s="213"/>
      <c r="I174" s="213"/>
      <c r="J174" s="226">
        <f>BK174</f>
        <v>812.52999999999986</v>
      </c>
      <c r="K174" s="213"/>
      <c r="L174" s="217"/>
      <c r="M174" s="218"/>
      <c r="N174" s="219"/>
      <c r="O174" s="219"/>
      <c r="P174" s="220">
        <f>SUM(P175:P183)</f>
        <v>0</v>
      </c>
      <c r="Q174" s="219"/>
      <c r="R174" s="220">
        <f>SUM(R175:R183)</f>
        <v>0</v>
      </c>
      <c r="S174" s="219"/>
      <c r="T174" s="221">
        <f>SUM(T175:T183)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2" t="s">
        <v>157</v>
      </c>
      <c r="AT174" s="223" t="s">
        <v>73</v>
      </c>
      <c r="AU174" s="223" t="s">
        <v>82</v>
      </c>
      <c r="AY174" s="222" t="s">
        <v>149</v>
      </c>
      <c r="BK174" s="224">
        <f>SUM(BK175:BK183)</f>
        <v>812.52999999999986</v>
      </c>
    </row>
    <row r="175" s="2" customFormat="1" ht="31.92453" customHeight="1">
      <c r="A175" s="35"/>
      <c r="B175" s="36"/>
      <c r="C175" s="227" t="s">
        <v>7</v>
      </c>
      <c r="D175" s="227" t="s">
        <v>152</v>
      </c>
      <c r="E175" s="228" t="s">
        <v>420</v>
      </c>
      <c r="F175" s="229" t="s">
        <v>421</v>
      </c>
      <c r="G175" s="230" t="s">
        <v>155</v>
      </c>
      <c r="H175" s="231">
        <v>17.859000000000002</v>
      </c>
      <c r="I175" s="232">
        <v>3.4100000000000001</v>
      </c>
      <c r="J175" s="232">
        <f>ROUND(I175*H175,2)</f>
        <v>60.899999999999999</v>
      </c>
      <c r="K175" s="233"/>
      <c r="L175" s="38"/>
      <c r="M175" s="234" t="s">
        <v>1</v>
      </c>
      <c r="N175" s="235" t="s">
        <v>40</v>
      </c>
      <c r="O175" s="236">
        <v>0</v>
      </c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191</v>
      </c>
      <c r="AT175" s="238" t="s">
        <v>152</v>
      </c>
      <c r="AU175" s="238" t="s">
        <v>157</v>
      </c>
      <c r="AY175" s="18" t="s">
        <v>149</v>
      </c>
      <c r="BE175" s="239">
        <f>IF(N175="základná",J175,0)</f>
        <v>0</v>
      </c>
      <c r="BF175" s="239">
        <f>IF(N175="znížená",J175,0)</f>
        <v>60.899999999999999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8" t="s">
        <v>157</v>
      </c>
      <c r="BK175" s="239">
        <f>ROUND(I175*H175,2)</f>
        <v>60.899999999999999</v>
      </c>
      <c r="BL175" s="18" t="s">
        <v>191</v>
      </c>
      <c r="BM175" s="238" t="s">
        <v>247</v>
      </c>
    </row>
    <row r="176" s="2" customFormat="1" ht="23.4566" customHeight="1">
      <c r="A176" s="35"/>
      <c r="B176" s="36"/>
      <c r="C176" s="265" t="s">
        <v>249</v>
      </c>
      <c r="D176" s="265" t="s">
        <v>410</v>
      </c>
      <c r="E176" s="266" t="s">
        <v>422</v>
      </c>
      <c r="F176" s="267" t="s">
        <v>423</v>
      </c>
      <c r="G176" s="268" t="s">
        <v>413</v>
      </c>
      <c r="H176" s="269">
        <v>19.645</v>
      </c>
      <c r="I176" s="270">
        <v>6.6600000000000001</v>
      </c>
      <c r="J176" s="270">
        <f>ROUND(I176*H176,2)</f>
        <v>130.84</v>
      </c>
      <c r="K176" s="271"/>
      <c r="L176" s="272"/>
      <c r="M176" s="273" t="s">
        <v>1</v>
      </c>
      <c r="N176" s="274" t="s">
        <v>40</v>
      </c>
      <c r="O176" s="236">
        <v>0</v>
      </c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228</v>
      </c>
      <c r="AT176" s="238" t="s">
        <v>410</v>
      </c>
      <c r="AU176" s="238" t="s">
        <v>157</v>
      </c>
      <c r="AY176" s="18" t="s">
        <v>149</v>
      </c>
      <c r="BE176" s="239">
        <f>IF(N176="základná",J176,0)</f>
        <v>0</v>
      </c>
      <c r="BF176" s="239">
        <f>IF(N176="znížená",J176,0)</f>
        <v>130.84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8" t="s">
        <v>157</v>
      </c>
      <c r="BK176" s="239">
        <f>ROUND(I176*H176,2)</f>
        <v>130.84</v>
      </c>
      <c r="BL176" s="18" t="s">
        <v>191</v>
      </c>
      <c r="BM176" s="238" t="s">
        <v>252</v>
      </c>
    </row>
    <row r="177" s="2" customFormat="1" ht="23.4566" customHeight="1">
      <c r="A177" s="35"/>
      <c r="B177" s="36"/>
      <c r="C177" s="265" t="s">
        <v>203</v>
      </c>
      <c r="D177" s="265" t="s">
        <v>410</v>
      </c>
      <c r="E177" s="266" t="s">
        <v>424</v>
      </c>
      <c r="F177" s="267" t="s">
        <v>425</v>
      </c>
      <c r="G177" s="268" t="s">
        <v>233</v>
      </c>
      <c r="H177" s="269">
        <v>7.1440000000000001</v>
      </c>
      <c r="I177" s="270">
        <v>2.2000000000000002</v>
      </c>
      <c r="J177" s="270">
        <f>ROUND(I177*H177,2)</f>
        <v>15.720000000000001</v>
      </c>
      <c r="K177" s="271"/>
      <c r="L177" s="272"/>
      <c r="M177" s="273" t="s">
        <v>1</v>
      </c>
      <c r="N177" s="274" t="s">
        <v>40</v>
      </c>
      <c r="O177" s="236">
        <v>0</v>
      </c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228</v>
      </c>
      <c r="AT177" s="238" t="s">
        <v>410</v>
      </c>
      <c r="AU177" s="238" t="s">
        <v>157</v>
      </c>
      <c r="AY177" s="18" t="s">
        <v>149</v>
      </c>
      <c r="BE177" s="239">
        <f>IF(N177="základná",J177,0)</f>
        <v>0</v>
      </c>
      <c r="BF177" s="239">
        <f>IF(N177="znížená",J177,0)</f>
        <v>15.720000000000001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8" t="s">
        <v>157</v>
      </c>
      <c r="BK177" s="239">
        <f>ROUND(I177*H177,2)</f>
        <v>15.720000000000001</v>
      </c>
      <c r="BL177" s="18" t="s">
        <v>191</v>
      </c>
      <c r="BM177" s="238" t="s">
        <v>256</v>
      </c>
    </row>
    <row r="178" s="2" customFormat="1" ht="23.4566" customHeight="1">
      <c r="A178" s="35"/>
      <c r="B178" s="36"/>
      <c r="C178" s="227" t="s">
        <v>258</v>
      </c>
      <c r="D178" s="227" t="s">
        <v>152</v>
      </c>
      <c r="E178" s="228" t="s">
        <v>426</v>
      </c>
      <c r="F178" s="229" t="s">
        <v>427</v>
      </c>
      <c r="G178" s="230" t="s">
        <v>155</v>
      </c>
      <c r="H178" s="231">
        <v>50.462000000000003</v>
      </c>
      <c r="I178" s="232">
        <v>3.6299999999999999</v>
      </c>
      <c r="J178" s="232">
        <f>ROUND(I178*H178,2)</f>
        <v>183.18000000000001</v>
      </c>
      <c r="K178" s="233"/>
      <c r="L178" s="38"/>
      <c r="M178" s="234" t="s">
        <v>1</v>
      </c>
      <c r="N178" s="235" t="s">
        <v>40</v>
      </c>
      <c r="O178" s="236">
        <v>0</v>
      </c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191</v>
      </c>
      <c r="AT178" s="238" t="s">
        <v>152</v>
      </c>
      <c r="AU178" s="238" t="s">
        <v>157</v>
      </c>
      <c r="AY178" s="18" t="s">
        <v>149</v>
      </c>
      <c r="BE178" s="239">
        <f>IF(N178="základná",J178,0)</f>
        <v>0</v>
      </c>
      <c r="BF178" s="239">
        <f>IF(N178="znížená",J178,0)</f>
        <v>183.18000000000001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8" t="s">
        <v>157</v>
      </c>
      <c r="BK178" s="239">
        <f>ROUND(I178*H178,2)</f>
        <v>183.18000000000001</v>
      </c>
      <c r="BL178" s="18" t="s">
        <v>191</v>
      </c>
      <c r="BM178" s="238" t="s">
        <v>262</v>
      </c>
    </row>
    <row r="179" s="13" customFormat="1">
      <c r="A179" s="13"/>
      <c r="B179" s="240"/>
      <c r="C179" s="241"/>
      <c r="D179" s="242" t="s">
        <v>158</v>
      </c>
      <c r="E179" s="243" t="s">
        <v>1</v>
      </c>
      <c r="F179" s="244" t="s">
        <v>428</v>
      </c>
      <c r="G179" s="241"/>
      <c r="H179" s="245">
        <v>50.462000000000003</v>
      </c>
      <c r="I179" s="241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158</v>
      </c>
      <c r="AU179" s="250" t="s">
        <v>157</v>
      </c>
      <c r="AV179" s="13" t="s">
        <v>157</v>
      </c>
      <c r="AW179" s="13" t="s">
        <v>29</v>
      </c>
      <c r="AX179" s="13" t="s">
        <v>74</v>
      </c>
      <c r="AY179" s="250" t="s">
        <v>149</v>
      </c>
    </row>
    <row r="180" s="14" customFormat="1">
      <c r="A180" s="14"/>
      <c r="B180" s="251"/>
      <c r="C180" s="252"/>
      <c r="D180" s="242" t="s">
        <v>158</v>
      </c>
      <c r="E180" s="253" t="s">
        <v>1</v>
      </c>
      <c r="F180" s="254" t="s">
        <v>160</v>
      </c>
      <c r="G180" s="252"/>
      <c r="H180" s="255">
        <v>50.462000000000003</v>
      </c>
      <c r="I180" s="252"/>
      <c r="J180" s="252"/>
      <c r="K180" s="252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158</v>
      </c>
      <c r="AU180" s="260" t="s">
        <v>157</v>
      </c>
      <c r="AV180" s="14" t="s">
        <v>156</v>
      </c>
      <c r="AW180" s="14" t="s">
        <v>29</v>
      </c>
      <c r="AX180" s="14" t="s">
        <v>82</v>
      </c>
      <c r="AY180" s="260" t="s">
        <v>149</v>
      </c>
    </row>
    <row r="181" s="2" customFormat="1" ht="23.4566" customHeight="1">
      <c r="A181" s="35"/>
      <c r="B181" s="36"/>
      <c r="C181" s="265" t="s">
        <v>209</v>
      </c>
      <c r="D181" s="265" t="s">
        <v>410</v>
      </c>
      <c r="E181" s="266" t="s">
        <v>422</v>
      </c>
      <c r="F181" s="267" t="s">
        <v>423</v>
      </c>
      <c r="G181" s="268" t="s">
        <v>413</v>
      </c>
      <c r="H181" s="269">
        <v>55.508000000000003</v>
      </c>
      <c r="I181" s="270">
        <v>6.6600000000000001</v>
      </c>
      <c r="J181" s="270">
        <f>ROUND(I181*H181,2)</f>
        <v>369.68000000000001</v>
      </c>
      <c r="K181" s="271"/>
      <c r="L181" s="272"/>
      <c r="M181" s="273" t="s">
        <v>1</v>
      </c>
      <c r="N181" s="274" t="s">
        <v>40</v>
      </c>
      <c r="O181" s="236">
        <v>0</v>
      </c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228</v>
      </c>
      <c r="AT181" s="238" t="s">
        <v>410</v>
      </c>
      <c r="AU181" s="238" t="s">
        <v>157</v>
      </c>
      <c r="AY181" s="18" t="s">
        <v>149</v>
      </c>
      <c r="BE181" s="239">
        <f>IF(N181="základná",J181,0)</f>
        <v>0</v>
      </c>
      <c r="BF181" s="239">
        <f>IF(N181="znížená",J181,0)</f>
        <v>369.68000000000001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8" t="s">
        <v>157</v>
      </c>
      <c r="BK181" s="239">
        <f>ROUND(I181*H181,2)</f>
        <v>369.68000000000001</v>
      </c>
      <c r="BL181" s="18" t="s">
        <v>191</v>
      </c>
      <c r="BM181" s="238" t="s">
        <v>265</v>
      </c>
    </row>
    <row r="182" s="2" customFormat="1" ht="23.4566" customHeight="1">
      <c r="A182" s="35"/>
      <c r="B182" s="36"/>
      <c r="C182" s="265" t="s">
        <v>267</v>
      </c>
      <c r="D182" s="265" t="s">
        <v>410</v>
      </c>
      <c r="E182" s="266" t="s">
        <v>424</v>
      </c>
      <c r="F182" s="267" t="s">
        <v>425</v>
      </c>
      <c r="G182" s="268" t="s">
        <v>233</v>
      </c>
      <c r="H182" s="269">
        <v>20.184999999999999</v>
      </c>
      <c r="I182" s="270">
        <v>2.2000000000000002</v>
      </c>
      <c r="J182" s="270">
        <f>ROUND(I182*H182,2)</f>
        <v>44.409999999999997</v>
      </c>
      <c r="K182" s="271"/>
      <c r="L182" s="272"/>
      <c r="M182" s="273" t="s">
        <v>1</v>
      </c>
      <c r="N182" s="274" t="s">
        <v>40</v>
      </c>
      <c r="O182" s="236">
        <v>0</v>
      </c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228</v>
      </c>
      <c r="AT182" s="238" t="s">
        <v>410</v>
      </c>
      <c r="AU182" s="238" t="s">
        <v>157</v>
      </c>
      <c r="AY182" s="18" t="s">
        <v>149</v>
      </c>
      <c r="BE182" s="239">
        <f>IF(N182="základná",J182,0)</f>
        <v>0</v>
      </c>
      <c r="BF182" s="239">
        <f>IF(N182="znížená",J182,0)</f>
        <v>44.409999999999997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8" t="s">
        <v>157</v>
      </c>
      <c r="BK182" s="239">
        <f>ROUND(I182*H182,2)</f>
        <v>44.409999999999997</v>
      </c>
      <c r="BL182" s="18" t="s">
        <v>191</v>
      </c>
      <c r="BM182" s="238" t="s">
        <v>270</v>
      </c>
    </row>
    <row r="183" s="2" customFormat="1" ht="23.4566" customHeight="1">
      <c r="A183" s="35"/>
      <c r="B183" s="36"/>
      <c r="C183" s="227" t="s">
        <v>214</v>
      </c>
      <c r="D183" s="227" t="s">
        <v>152</v>
      </c>
      <c r="E183" s="228" t="s">
        <v>429</v>
      </c>
      <c r="F183" s="229" t="s">
        <v>430</v>
      </c>
      <c r="G183" s="230" t="s">
        <v>359</v>
      </c>
      <c r="H183" s="231">
        <v>3</v>
      </c>
      <c r="I183" s="232">
        <v>2.6000000000000001</v>
      </c>
      <c r="J183" s="232">
        <f>ROUND(I183*H183,2)</f>
        <v>7.7999999999999998</v>
      </c>
      <c r="K183" s="233"/>
      <c r="L183" s="38"/>
      <c r="M183" s="234" t="s">
        <v>1</v>
      </c>
      <c r="N183" s="235" t="s">
        <v>40</v>
      </c>
      <c r="O183" s="236">
        <v>0</v>
      </c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191</v>
      </c>
      <c r="AT183" s="238" t="s">
        <v>152</v>
      </c>
      <c r="AU183" s="238" t="s">
        <v>157</v>
      </c>
      <c r="AY183" s="18" t="s">
        <v>149</v>
      </c>
      <c r="BE183" s="239">
        <f>IF(N183="základná",J183,0)</f>
        <v>0</v>
      </c>
      <c r="BF183" s="239">
        <f>IF(N183="znížená",J183,0)</f>
        <v>7.7999999999999998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8" t="s">
        <v>157</v>
      </c>
      <c r="BK183" s="239">
        <f>ROUND(I183*H183,2)</f>
        <v>7.7999999999999998</v>
      </c>
      <c r="BL183" s="18" t="s">
        <v>191</v>
      </c>
      <c r="BM183" s="238" t="s">
        <v>273</v>
      </c>
    </row>
    <row r="184" s="12" customFormat="1" ht="22.8" customHeight="1">
      <c r="A184" s="12"/>
      <c r="B184" s="212"/>
      <c r="C184" s="213"/>
      <c r="D184" s="214" t="s">
        <v>73</v>
      </c>
      <c r="E184" s="225" t="s">
        <v>431</v>
      </c>
      <c r="F184" s="225" t="s">
        <v>432</v>
      </c>
      <c r="G184" s="213"/>
      <c r="H184" s="213"/>
      <c r="I184" s="213"/>
      <c r="J184" s="226">
        <f>BK184</f>
        <v>183.90000000000001</v>
      </c>
      <c r="K184" s="213"/>
      <c r="L184" s="217"/>
      <c r="M184" s="218"/>
      <c r="N184" s="219"/>
      <c r="O184" s="219"/>
      <c r="P184" s="220">
        <f>SUM(P185:P186)</f>
        <v>0</v>
      </c>
      <c r="Q184" s="219"/>
      <c r="R184" s="220">
        <f>SUM(R185:R186)</f>
        <v>0</v>
      </c>
      <c r="S184" s="219"/>
      <c r="T184" s="221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2" t="s">
        <v>157</v>
      </c>
      <c r="AT184" s="223" t="s">
        <v>73</v>
      </c>
      <c r="AU184" s="223" t="s">
        <v>82</v>
      </c>
      <c r="AY184" s="222" t="s">
        <v>149</v>
      </c>
      <c r="BK184" s="224">
        <f>SUM(BK185:BK186)</f>
        <v>183.90000000000001</v>
      </c>
    </row>
    <row r="185" s="2" customFormat="1" ht="16.30189" customHeight="1">
      <c r="A185" s="35"/>
      <c r="B185" s="36"/>
      <c r="C185" s="227" t="s">
        <v>275</v>
      </c>
      <c r="D185" s="227" t="s">
        <v>152</v>
      </c>
      <c r="E185" s="228" t="s">
        <v>433</v>
      </c>
      <c r="F185" s="229" t="s">
        <v>434</v>
      </c>
      <c r="G185" s="230" t="s">
        <v>294</v>
      </c>
      <c r="H185" s="231">
        <v>1</v>
      </c>
      <c r="I185" s="232">
        <v>180</v>
      </c>
      <c r="J185" s="232">
        <f>ROUND(I185*H185,2)</f>
        <v>180</v>
      </c>
      <c r="K185" s="233"/>
      <c r="L185" s="38"/>
      <c r="M185" s="234" t="s">
        <v>1</v>
      </c>
      <c r="N185" s="235" t="s">
        <v>40</v>
      </c>
      <c r="O185" s="236">
        <v>0</v>
      </c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191</v>
      </c>
      <c r="AT185" s="238" t="s">
        <v>152</v>
      </c>
      <c r="AU185" s="238" t="s">
        <v>157</v>
      </c>
      <c r="AY185" s="18" t="s">
        <v>149</v>
      </c>
      <c r="BE185" s="239">
        <f>IF(N185="základná",J185,0)</f>
        <v>0</v>
      </c>
      <c r="BF185" s="239">
        <f>IF(N185="znížená",J185,0)</f>
        <v>180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8" t="s">
        <v>157</v>
      </c>
      <c r="BK185" s="239">
        <f>ROUND(I185*H185,2)</f>
        <v>180</v>
      </c>
      <c r="BL185" s="18" t="s">
        <v>191</v>
      </c>
      <c r="BM185" s="238" t="s">
        <v>278</v>
      </c>
    </row>
    <row r="186" s="2" customFormat="1" ht="23.4566" customHeight="1">
      <c r="A186" s="35"/>
      <c r="B186" s="36"/>
      <c r="C186" s="227" t="s">
        <v>219</v>
      </c>
      <c r="D186" s="227" t="s">
        <v>152</v>
      </c>
      <c r="E186" s="228" t="s">
        <v>435</v>
      </c>
      <c r="F186" s="229" t="s">
        <v>436</v>
      </c>
      <c r="G186" s="230" t="s">
        <v>359</v>
      </c>
      <c r="H186" s="231">
        <v>3</v>
      </c>
      <c r="I186" s="232">
        <v>1.3</v>
      </c>
      <c r="J186" s="232">
        <f>ROUND(I186*H186,2)</f>
        <v>3.8999999999999999</v>
      </c>
      <c r="K186" s="233"/>
      <c r="L186" s="38"/>
      <c r="M186" s="234" t="s">
        <v>1</v>
      </c>
      <c r="N186" s="235" t="s">
        <v>40</v>
      </c>
      <c r="O186" s="236">
        <v>0</v>
      </c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191</v>
      </c>
      <c r="AT186" s="238" t="s">
        <v>152</v>
      </c>
      <c r="AU186" s="238" t="s">
        <v>157</v>
      </c>
      <c r="AY186" s="18" t="s">
        <v>149</v>
      </c>
      <c r="BE186" s="239">
        <f>IF(N186="základná",J186,0)</f>
        <v>0</v>
      </c>
      <c r="BF186" s="239">
        <f>IF(N186="znížená",J186,0)</f>
        <v>3.8999999999999999</v>
      </c>
      <c r="BG186" s="239">
        <f>IF(N186="zákl. prenesená",J186,0)</f>
        <v>0</v>
      </c>
      <c r="BH186" s="239">
        <f>IF(N186="zníž. prenesená",J186,0)</f>
        <v>0</v>
      </c>
      <c r="BI186" s="239">
        <f>IF(N186="nulová",J186,0)</f>
        <v>0</v>
      </c>
      <c r="BJ186" s="18" t="s">
        <v>157</v>
      </c>
      <c r="BK186" s="239">
        <f>ROUND(I186*H186,2)</f>
        <v>3.8999999999999999</v>
      </c>
      <c r="BL186" s="18" t="s">
        <v>191</v>
      </c>
      <c r="BM186" s="238" t="s">
        <v>281</v>
      </c>
    </row>
    <row r="187" s="12" customFormat="1" ht="22.8" customHeight="1">
      <c r="A187" s="12"/>
      <c r="B187" s="212"/>
      <c r="C187" s="213"/>
      <c r="D187" s="214" t="s">
        <v>73</v>
      </c>
      <c r="E187" s="225" t="s">
        <v>302</v>
      </c>
      <c r="F187" s="225" t="s">
        <v>303</v>
      </c>
      <c r="G187" s="213"/>
      <c r="H187" s="213"/>
      <c r="I187" s="213"/>
      <c r="J187" s="226">
        <f>BK187</f>
        <v>16580.73</v>
      </c>
      <c r="K187" s="213"/>
      <c r="L187" s="217"/>
      <c r="M187" s="218"/>
      <c r="N187" s="219"/>
      <c r="O187" s="219"/>
      <c r="P187" s="220">
        <f>SUM(P188:P198)</f>
        <v>0</v>
      </c>
      <c r="Q187" s="219"/>
      <c r="R187" s="220">
        <f>SUM(R188:R198)</f>
        <v>0</v>
      </c>
      <c r="S187" s="219"/>
      <c r="T187" s="221">
        <f>SUM(T188:T198)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2" t="s">
        <v>157</v>
      </c>
      <c r="AT187" s="223" t="s">
        <v>73</v>
      </c>
      <c r="AU187" s="223" t="s">
        <v>82</v>
      </c>
      <c r="AY187" s="222" t="s">
        <v>149</v>
      </c>
      <c r="BK187" s="224">
        <f>SUM(BK188:BK198)</f>
        <v>16580.73</v>
      </c>
    </row>
    <row r="188" s="2" customFormat="1" ht="36.72453" customHeight="1">
      <c r="A188" s="35"/>
      <c r="B188" s="36"/>
      <c r="C188" s="227" t="s">
        <v>284</v>
      </c>
      <c r="D188" s="227" t="s">
        <v>152</v>
      </c>
      <c r="E188" s="228" t="s">
        <v>437</v>
      </c>
      <c r="F188" s="229" t="s">
        <v>438</v>
      </c>
      <c r="G188" s="230" t="s">
        <v>155</v>
      </c>
      <c r="H188" s="231">
        <v>230.267</v>
      </c>
      <c r="I188" s="232">
        <v>55.200000000000003</v>
      </c>
      <c r="J188" s="232">
        <f>ROUND(I188*H188,2)</f>
        <v>12710.74</v>
      </c>
      <c r="K188" s="233"/>
      <c r="L188" s="38"/>
      <c r="M188" s="234" t="s">
        <v>1</v>
      </c>
      <c r="N188" s="235" t="s">
        <v>40</v>
      </c>
      <c r="O188" s="236">
        <v>0</v>
      </c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191</v>
      </c>
      <c r="AT188" s="238" t="s">
        <v>152</v>
      </c>
      <c r="AU188" s="238" t="s">
        <v>157</v>
      </c>
      <c r="AY188" s="18" t="s">
        <v>149</v>
      </c>
      <c r="BE188" s="239">
        <f>IF(N188="základná",J188,0)</f>
        <v>0</v>
      </c>
      <c r="BF188" s="239">
        <f>IF(N188="znížená",J188,0)</f>
        <v>12710.74</v>
      </c>
      <c r="BG188" s="239">
        <f>IF(N188="zákl. prenesená",J188,0)</f>
        <v>0</v>
      </c>
      <c r="BH188" s="239">
        <f>IF(N188="zníž. prenesená",J188,0)</f>
        <v>0</v>
      </c>
      <c r="BI188" s="239">
        <f>IF(N188="nulová",J188,0)</f>
        <v>0</v>
      </c>
      <c r="BJ188" s="18" t="s">
        <v>157</v>
      </c>
      <c r="BK188" s="239">
        <f>ROUND(I188*H188,2)</f>
        <v>12710.74</v>
      </c>
      <c r="BL188" s="18" t="s">
        <v>191</v>
      </c>
      <c r="BM188" s="238" t="s">
        <v>287</v>
      </c>
    </row>
    <row r="189" s="13" customFormat="1">
      <c r="A189" s="13"/>
      <c r="B189" s="240"/>
      <c r="C189" s="241"/>
      <c r="D189" s="242" t="s">
        <v>158</v>
      </c>
      <c r="E189" s="243" t="s">
        <v>1</v>
      </c>
      <c r="F189" s="244" t="s">
        <v>439</v>
      </c>
      <c r="G189" s="241"/>
      <c r="H189" s="245">
        <v>221.56299999999999</v>
      </c>
      <c r="I189" s="241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0" t="s">
        <v>158</v>
      </c>
      <c r="AU189" s="250" t="s">
        <v>157</v>
      </c>
      <c r="AV189" s="13" t="s">
        <v>157</v>
      </c>
      <c r="AW189" s="13" t="s">
        <v>29</v>
      </c>
      <c r="AX189" s="13" t="s">
        <v>74</v>
      </c>
      <c r="AY189" s="250" t="s">
        <v>149</v>
      </c>
    </row>
    <row r="190" s="13" customFormat="1">
      <c r="A190" s="13"/>
      <c r="B190" s="240"/>
      <c r="C190" s="241"/>
      <c r="D190" s="242" t="s">
        <v>158</v>
      </c>
      <c r="E190" s="243" t="s">
        <v>1</v>
      </c>
      <c r="F190" s="244" t="s">
        <v>440</v>
      </c>
      <c r="G190" s="241"/>
      <c r="H190" s="245">
        <v>8.7040000000000006</v>
      </c>
      <c r="I190" s="241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158</v>
      </c>
      <c r="AU190" s="250" t="s">
        <v>157</v>
      </c>
      <c r="AV190" s="13" t="s">
        <v>157</v>
      </c>
      <c r="AW190" s="13" t="s">
        <v>29</v>
      </c>
      <c r="AX190" s="13" t="s">
        <v>74</v>
      </c>
      <c r="AY190" s="250" t="s">
        <v>149</v>
      </c>
    </row>
    <row r="191" s="14" customFormat="1">
      <c r="A191" s="14"/>
      <c r="B191" s="251"/>
      <c r="C191" s="252"/>
      <c r="D191" s="242" t="s">
        <v>158</v>
      </c>
      <c r="E191" s="253" t="s">
        <v>1</v>
      </c>
      <c r="F191" s="254" t="s">
        <v>160</v>
      </c>
      <c r="G191" s="252"/>
      <c r="H191" s="255">
        <v>230.267</v>
      </c>
      <c r="I191" s="252"/>
      <c r="J191" s="252"/>
      <c r="K191" s="252"/>
      <c r="L191" s="256"/>
      <c r="M191" s="257"/>
      <c r="N191" s="258"/>
      <c r="O191" s="258"/>
      <c r="P191" s="258"/>
      <c r="Q191" s="258"/>
      <c r="R191" s="258"/>
      <c r="S191" s="258"/>
      <c r="T191" s="25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0" t="s">
        <v>158</v>
      </c>
      <c r="AU191" s="260" t="s">
        <v>157</v>
      </c>
      <c r="AV191" s="14" t="s">
        <v>156</v>
      </c>
      <c r="AW191" s="14" t="s">
        <v>29</v>
      </c>
      <c r="AX191" s="14" t="s">
        <v>82</v>
      </c>
      <c r="AY191" s="260" t="s">
        <v>149</v>
      </c>
    </row>
    <row r="192" s="2" customFormat="1" ht="31.92453" customHeight="1">
      <c r="A192" s="35"/>
      <c r="B192" s="36"/>
      <c r="C192" s="227" t="s">
        <v>224</v>
      </c>
      <c r="D192" s="227" t="s">
        <v>152</v>
      </c>
      <c r="E192" s="228" t="s">
        <v>441</v>
      </c>
      <c r="F192" s="229" t="s">
        <v>442</v>
      </c>
      <c r="G192" s="230" t="s">
        <v>155</v>
      </c>
      <c r="H192" s="231">
        <v>105.04000000000001</v>
      </c>
      <c r="I192" s="232">
        <v>33.649999999999999</v>
      </c>
      <c r="J192" s="232">
        <f>ROUND(I192*H192,2)</f>
        <v>3534.5999999999999</v>
      </c>
      <c r="K192" s="233"/>
      <c r="L192" s="38"/>
      <c r="M192" s="234" t="s">
        <v>1</v>
      </c>
      <c r="N192" s="235" t="s">
        <v>40</v>
      </c>
      <c r="O192" s="236">
        <v>0</v>
      </c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191</v>
      </c>
      <c r="AT192" s="238" t="s">
        <v>152</v>
      </c>
      <c r="AU192" s="238" t="s">
        <v>157</v>
      </c>
      <c r="AY192" s="18" t="s">
        <v>149</v>
      </c>
      <c r="BE192" s="239">
        <f>IF(N192="základná",J192,0)</f>
        <v>0</v>
      </c>
      <c r="BF192" s="239">
        <f>IF(N192="znížená",J192,0)</f>
        <v>3534.5999999999999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8" t="s">
        <v>157</v>
      </c>
      <c r="BK192" s="239">
        <f>ROUND(I192*H192,2)</f>
        <v>3534.5999999999999</v>
      </c>
      <c r="BL192" s="18" t="s">
        <v>191</v>
      </c>
      <c r="BM192" s="238" t="s">
        <v>295</v>
      </c>
    </row>
    <row r="193" s="13" customFormat="1">
      <c r="A193" s="13"/>
      <c r="B193" s="240"/>
      <c r="C193" s="241"/>
      <c r="D193" s="242" t="s">
        <v>158</v>
      </c>
      <c r="E193" s="243" t="s">
        <v>1</v>
      </c>
      <c r="F193" s="244" t="s">
        <v>443</v>
      </c>
      <c r="G193" s="241"/>
      <c r="H193" s="245">
        <v>105.04000000000001</v>
      </c>
      <c r="I193" s="241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0" t="s">
        <v>158</v>
      </c>
      <c r="AU193" s="250" t="s">
        <v>157</v>
      </c>
      <c r="AV193" s="13" t="s">
        <v>157</v>
      </c>
      <c r="AW193" s="13" t="s">
        <v>29</v>
      </c>
      <c r="AX193" s="13" t="s">
        <v>74</v>
      </c>
      <c r="AY193" s="250" t="s">
        <v>149</v>
      </c>
    </row>
    <row r="194" s="14" customFormat="1">
      <c r="A194" s="14"/>
      <c r="B194" s="251"/>
      <c r="C194" s="252"/>
      <c r="D194" s="242" t="s">
        <v>158</v>
      </c>
      <c r="E194" s="253" t="s">
        <v>1</v>
      </c>
      <c r="F194" s="254" t="s">
        <v>160</v>
      </c>
      <c r="G194" s="252"/>
      <c r="H194" s="255">
        <v>105.04000000000001</v>
      </c>
      <c r="I194" s="252"/>
      <c r="J194" s="252"/>
      <c r="K194" s="252"/>
      <c r="L194" s="256"/>
      <c r="M194" s="257"/>
      <c r="N194" s="258"/>
      <c r="O194" s="258"/>
      <c r="P194" s="258"/>
      <c r="Q194" s="258"/>
      <c r="R194" s="258"/>
      <c r="S194" s="258"/>
      <c r="T194" s="25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0" t="s">
        <v>158</v>
      </c>
      <c r="AU194" s="260" t="s">
        <v>157</v>
      </c>
      <c r="AV194" s="14" t="s">
        <v>156</v>
      </c>
      <c r="AW194" s="14" t="s">
        <v>29</v>
      </c>
      <c r="AX194" s="14" t="s">
        <v>82</v>
      </c>
      <c r="AY194" s="260" t="s">
        <v>149</v>
      </c>
    </row>
    <row r="195" s="2" customFormat="1" ht="36.72453" customHeight="1">
      <c r="A195" s="35"/>
      <c r="B195" s="36"/>
      <c r="C195" s="227" t="s">
        <v>298</v>
      </c>
      <c r="D195" s="227" t="s">
        <v>152</v>
      </c>
      <c r="E195" s="228" t="s">
        <v>444</v>
      </c>
      <c r="F195" s="229" t="s">
        <v>445</v>
      </c>
      <c r="G195" s="230" t="s">
        <v>155</v>
      </c>
      <c r="H195" s="231">
        <v>6.7699999999999996</v>
      </c>
      <c r="I195" s="232">
        <v>35.359999999999999</v>
      </c>
      <c r="J195" s="232">
        <f>ROUND(I195*H195,2)</f>
        <v>239.38999999999999</v>
      </c>
      <c r="K195" s="233"/>
      <c r="L195" s="38"/>
      <c r="M195" s="234" t="s">
        <v>1</v>
      </c>
      <c r="N195" s="235" t="s">
        <v>40</v>
      </c>
      <c r="O195" s="236">
        <v>0</v>
      </c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191</v>
      </c>
      <c r="AT195" s="238" t="s">
        <v>152</v>
      </c>
      <c r="AU195" s="238" t="s">
        <v>157</v>
      </c>
      <c r="AY195" s="18" t="s">
        <v>149</v>
      </c>
      <c r="BE195" s="239">
        <f>IF(N195="základná",J195,0)</f>
        <v>0</v>
      </c>
      <c r="BF195" s="239">
        <f>IF(N195="znížená",J195,0)</f>
        <v>239.38999999999999</v>
      </c>
      <c r="BG195" s="239">
        <f>IF(N195="zákl. prenesená",J195,0)</f>
        <v>0</v>
      </c>
      <c r="BH195" s="239">
        <f>IF(N195="zníž. prenesená",J195,0)</f>
        <v>0</v>
      </c>
      <c r="BI195" s="239">
        <f>IF(N195="nulová",J195,0)</f>
        <v>0</v>
      </c>
      <c r="BJ195" s="18" t="s">
        <v>157</v>
      </c>
      <c r="BK195" s="239">
        <f>ROUND(I195*H195,2)</f>
        <v>239.38999999999999</v>
      </c>
      <c r="BL195" s="18" t="s">
        <v>191</v>
      </c>
      <c r="BM195" s="238" t="s">
        <v>301</v>
      </c>
    </row>
    <row r="196" s="13" customFormat="1">
      <c r="A196" s="13"/>
      <c r="B196" s="240"/>
      <c r="C196" s="241"/>
      <c r="D196" s="242" t="s">
        <v>158</v>
      </c>
      <c r="E196" s="243" t="s">
        <v>1</v>
      </c>
      <c r="F196" s="244" t="s">
        <v>446</v>
      </c>
      <c r="G196" s="241"/>
      <c r="H196" s="245">
        <v>6.7699999999999996</v>
      </c>
      <c r="I196" s="241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158</v>
      </c>
      <c r="AU196" s="250" t="s">
        <v>157</v>
      </c>
      <c r="AV196" s="13" t="s">
        <v>157</v>
      </c>
      <c r="AW196" s="13" t="s">
        <v>29</v>
      </c>
      <c r="AX196" s="13" t="s">
        <v>74</v>
      </c>
      <c r="AY196" s="250" t="s">
        <v>149</v>
      </c>
    </row>
    <row r="197" s="14" customFormat="1">
      <c r="A197" s="14"/>
      <c r="B197" s="251"/>
      <c r="C197" s="252"/>
      <c r="D197" s="242" t="s">
        <v>158</v>
      </c>
      <c r="E197" s="253" t="s">
        <v>1</v>
      </c>
      <c r="F197" s="254" t="s">
        <v>160</v>
      </c>
      <c r="G197" s="252"/>
      <c r="H197" s="255">
        <v>6.7699999999999996</v>
      </c>
      <c r="I197" s="252"/>
      <c r="J197" s="252"/>
      <c r="K197" s="252"/>
      <c r="L197" s="256"/>
      <c r="M197" s="257"/>
      <c r="N197" s="258"/>
      <c r="O197" s="258"/>
      <c r="P197" s="258"/>
      <c r="Q197" s="258"/>
      <c r="R197" s="258"/>
      <c r="S197" s="258"/>
      <c r="T197" s="25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0" t="s">
        <v>158</v>
      </c>
      <c r="AU197" s="260" t="s">
        <v>157</v>
      </c>
      <c r="AV197" s="14" t="s">
        <v>156</v>
      </c>
      <c r="AW197" s="14" t="s">
        <v>29</v>
      </c>
      <c r="AX197" s="14" t="s">
        <v>82</v>
      </c>
      <c r="AY197" s="260" t="s">
        <v>149</v>
      </c>
    </row>
    <row r="198" s="2" customFormat="1" ht="23.4566" customHeight="1">
      <c r="A198" s="35"/>
      <c r="B198" s="36"/>
      <c r="C198" s="227" t="s">
        <v>228</v>
      </c>
      <c r="D198" s="227" t="s">
        <v>152</v>
      </c>
      <c r="E198" s="228" t="s">
        <v>447</v>
      </c>
      <c r="F198" s="229" t="s">
        <v>448</v>
      </c>
      <c r="G198" s="230" t="s">
        <v>359</v>
      </c>
      <c r="H198" s="231">
        <v>160</v>
      </c>
      <c r="I198" s="232">
        <v>0.59999999999999998</v>
      </c>
      <c r="J198" s="232">
        <f>ROUND(I198*H198,2)</f>
        <v>96</v>
      </c>
      <c r="K198" s="233"/>
      <c r="L198" s="38"/>
      <c r="M198" s="234" t="s">
        <v>1</v>
      </c>
      <c r="N198" s="235" t="s">
        <v>40</v>
      </c>
      <c r="O198" s="236">
        <v>0</v>
      </c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191</v>
      </c>
      <c r="AT198" s="238" t="s">
        <v>152</v>
      </c>
      <c r="AU198" s="238" t="s">
        <v>157</v>
      </c>
      <c r="AY198" s="18" t="s">
        <v>149</v>
      </c>
      <c r="BE198" s="239">
        <f>IF(N198="základná",J198,0)</f>
        <v>0</v>
      </c>
      <c r="BF198" s="239">
        <f>IF(N198="znížená",J198,0)</f>
        <v>96</v>
      </c>
      <c r="BG198" s="239">
        <f>IF(N198="zákl. prenesená",J198,0)</f>
        <v>0</v>
      </c>
      <c r="BH198" s="239">
        <f>IF(N198="zníž. prenesená",J198,0)</f>
        <v>0</v>
      </c>
      <c r="BI198" s="239">
        <f>IF(N198="nulová",J198,0)</f>
        <v>0</v>
      </c>
      <c r="BJ198" s="18" t="s">
        <v>157</v>
      </c>
      <c r="BK198" s="239">
        <f>ROUND(I198*H198,2)</f>
        <v>96</v>
      </c>
      <c r="BL198" s="18" t="s">
        <v>191</v>
      </c>
      <c r="BM198" s="238" t="s">
        <v>306</v>
      </c>
    </row>
    <row r="199" s="12" customFormat="1" ht="22.8" customHeight="1">
      <c r="A199" s="12"/>
      <c r="B199" s="212"/>
      <c r="C199" s="213"/>
      <c r="D199" s="214" t="s">
        <v>73</v>
      </c>
      <c r="E199" s="225" t="s">
        <v>449</v>
      </c>
      <c r="F199" s="225" t="s">
        <v>450</v>
      </c>
      <c r="G199" s="213"/>
      <c r="H199" s="213"/>
      <c r="I199" s="213"/>
      <c r="J199" s="226">
        <f>BK199</f>
        <v>4483.8199999999997</v>
      </c>
      <c r="K199" s="213"/>
      <c r="L199" s="217"/>
      <c r="M199" s="218"/>
      <c r="N199" s="219"/>
      <c r="O199" s="219"/>
      <c r="P199" s="220">
        <f>SUM(P200:P216)</f>
        <v>0</v>
      </c>
      <c r="Q199" s="219"/>
      <c r="R199" s="220">
        <f>SUM(R200:R216)</f>
        <v>0</v>
      </c>
      <c r="S199" s="219"/>
      <c r="T199" s="221">
        <f>SUM(T200:T216)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2" t="s">
        <v>157</v>
      </c>
      <c r="AT199" s="223" t="s">
        <v>73</v>
      </c>
      <c r="AU199" s="223" t="s">
        <v>82</v>
      </c>
      <c r="AY199" s="222" t="s">
        <v>149</v>
      </c>
      <c r="BK199" s="224">
        <f>SUM(BK200:BK216)</f>
        <v>4483.8199999999997</v>
      </c>
    </row>
    <row r="200" s="2" customFormat="1" ht="23.4566" customHeight="1">
      <c r="A200" s="35"/>
      <c r="B200" s="36"/>
      <c r="C200" s="227" t="s">
        <v>310</v>
      </c>
      <c r="D200" s="227" t="s">
        <v>152</v>
      </c>
      <c r="E200" s="228" t="s">
        <v>451</v>
      </c>
      <c r="F200" s="229" t="s">
        <v>452</v>
      </c>
      <c r="G200" s="230" t="s">
        <v>233</v>
      </c>
      <c r="H200" s="231">
        <v>66.664000000000001</v>
      </c>
      <c r="I200" s="232">
        <v>3.7599999999999998</v>
      </c>
      <c r="J200" s="232">
        <f>ROUND(I200*H200,2)</f>
        <v>250.66</v>
      </c>
      <c r="K200" s="233"/>
      <c r="L200" s="38"/>
      <c r="M200" s="234" t="s">
        <v>1</v>
      </c>
      <c r="N200" s="235" t="s">
        <v>40</v>
      </c>
      <c r="O200" s="236">
        <v>0</v>
      </c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8" t="s">
        <v>191</v>
      </c>
      <c r="AT200" s="238" t="s">
        <v>152</v>
      </c>
      <c r="AU200" s="238" t="s">
        <v>157</v>
      </c>
      <c r="AY200" s="18" t="s">
        <v>149</v>
      </c>
      <c r="BE200" s="239">
        <f>IF(N200="základná",J200,0)</f>
        <v>0</v>
      </c>
      <c r="BF200" s="239">
        <f>IF(N200="znížená",J200,0)</f>
        <v>250.66</v>
      </c>
      <c r="BG200" s="239">
        <f>IF(N200="zákl. prenesená",J200,0)</f>
        <v>0</v>
      </c>
      <c r="BH200" s="239">
        <f>IF(N200="zníž. prenesená",J200,0)</f>
        <v>0</v>
      </c>
      <c r="BI200" s="239">
        <f>IF(N200="nulová",J200,0)</f>
        <v>0</v>
      </c>
      <c r="BJ200" s="18" t="s">
        <v>157</v>
      </c>
      <c r="BK200" s="239">
        <f>ROUND(I200*H200,2)</f>
        <v>250.66</v>
      </c>
      <c r="BL200" s="18" t="s">
        <v>191</v>
      </c>
      <c r="BM200" s="238" t="s">
        <v>313</v>
      </c>
    </row>
    <row r="201" s="13" customFormat="1">
      <c r="A201" s="13"/>
      <c r="B201" s="240"/>
      <c r="C201" s="241"/>
      <c r="D201" s="242" t="s">
        <v>158</v>
      </c>
      <c r="E201" s="243" t="s">
        <v>1</v>
      </c>
      <c r="F201" s="244" t="s">
        <v>453</v>
      </c>
      <c r="G201" s="241"/>
      <c r="H201" s="245">
        <v>66.664000000000001</v>
      </c>
      <c r="I201" s="241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0" t="s">
        <v>158</v>
      </c>
      <c r="AU201" s="250" t="s">
        <v>157</v>
      </c>
      <c r="AV201" s="13" t="s">
        <v>157</v>
      </c>
      <c r="AW201" s="13" t="s">
        <v>29</v>
      </c>
      <c r="AX201" s="13" t="s">
        <v>74</v>
      </c>
      <c r="AY201" s="250" t="s">
        <v>149</v>
      </c>
    </row>
    <row r="202" s="14" customFormat="1">
      <c r="A202" s="14"/>
      <c r="B202" s="251"/>
      <c r="C202" s="252"/>
      <c r="D202" s="242" t="s">
        <v>158</v>
      </c>
      <c r="E202" s="253" t="s">
        <v>1</v>
      </c>
      <c r="F202" s="254" t="s">
        <v>160</v>
      </c>
      <c r="G202" s="252"/>
      <c r="H202" s="255">
        <v>66.664000000000001</v>
      </c>
      <c r="I202" s="252"/>
      <c r="J202" s="252"/>
      <c r="K202" s="252"/>
      <c r="L202" s="256"/>
      <c r="M202" s="257"/>
      <c r="N202" s="258"/>
      <c r="O202" s="258"/>
      <c r="P202" s="258"/>
      <c r="Q202" s="258"/>
      <c r="R202" s="258"/>
      <c r="S202" s="258"/>
      <c r="T202" s="25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0" t="s">
        <v>158</v>
      </c>
      <c r="AU202" s="260" t="s">
        <v>157</v>
      </c>
      <c r="AV202" s="14" t="s">
        <v>156</v>
      </c>
      <c r="AW202" s="14" t="s">
        <v>29</v>
      </c>
      <c r="AX202" s="14" t="s">
        <v>82</v>
      </c>
      <c r="AY202" s="260" t="s">
        <v>149</v>
      </c>
    </row>
    <row r="203" s="2" customFormat="1" ht="21.0566" customHeight="1">
      <c r="A203" s="35"/>
      <c r="B203" s="36"/>
      <c r="C203" s="227" t="s">
        <v>234</v>
      </c>
      <c r="D203" s="227" t="s">
        <v>152</v>
      </c>
      <c r="E203" s="228" t="s">
        <v>454</v>
      </c>
      <c r="F203" s="229" t="s">
        <v>455</v>
      </c>
      <c r="G203" s="230" t="s">
        <v>155</v>
      </c>
      <c r="H203" s="231">
        <v>100.854</v>
      </c>
      <c r="I203" s="232">
        <v>24.199999999999999</v>
      </c>
      <c r="J203" s="232">
        <f>ROUND(I203*H203,2)</f>
        <v>2440.6700000000001</v>
      </c>
      <c r="K203" s="233"/>
      <c r="L203" s="38"/>
      <c r="M203" s="234" t="s">
        <v>1</v>
      </c>
      <c r="N203" s="235" t="s">
        <v>40</v>
      </c>
      <c r="O203" s="236">
        <v>0</v>
      </c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191</v>
      </c>
      <c r="AT203" s="238" t="s">
        <v>152</v>
      </c>
      <c r="AU203" s="238" t="s">
        <v>157</v>
      </c>
      <c r="AY203" s="18" t="s">
        <v>149</v>
      </c>
      <c r="BE203" s="239">
        <f>IF(N203="základná",J203,0)</f>
        <v>0</v>
      </c>
      <c r="BF203" s="239">
        <f>IF(N203="znížená",J203,0)</f>
        <v>2440.6700000000001</v>
      </c>
      <c r="BG203" s="239">
        <f>IF(N203="zákl. prenesená",J203,0)</f>
        <v>0</v>
      </c>
      <c r="BH203" s="239">
        <f>IF(N203="zníž. prenesená",J203,0)</f>
        <v>0</v>
      </c>
      <c r="BI203" s="239">
        <f>IF(N203="nulová",J203,0)</f>
        <v>0</v>
      </c>
      <c r="BJ203" s="18" t="s">
        <v>157</v>
      </c>
      <c r="BK203" s="239">
        <f>ROUND(I203*H203,2)</f>
        <v>2440.6700000000001</v>
      </c>
      <c r="BL203" s="18" t="s">
        <v>191</v>
      </c>
      <c r="BM203" s="238" t="s">
        <v>316</v>
      </c>
    </row>
    <row r="204" s="13" customFormat="1">
      <c r="A204" s="13"/>
      <c r="B204" s="240"/>
      <c r="C204" s="241"/>
      <c r="D204" s="242" t="s">
        <v>158</v>
      </c>
      <c r="E204" s="243" t="s">
        <v>1</v>
      </c>
      <c r="F204" s="244" t="s">
        <v>456</v>
      </c>
      <c r="G204" s="241"/>
      <c r="H204" s="245">
        <v>57.871000000000002</v>
      </c>
      <c r="I204" s="241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0" t="s">
        <v>158</v>
      </c>
      <c r="AU204" s="250" t="s">
        <v>157</v>
      </c>
      <c r="AV204" s="13" t="s">
        <v>157</v>
      </c>
      <c r="AW204" s="13" t="s">
        <v>29</v>
      </c>
      <c r="AX204" s="13" t="s">
        <v>74</v>
      </c>
      <c r="AY204" s="250" t="s">
        <v>149</v>
      </c>
    </row>
    <row r="205" s="15" customFormat="1">
      <c r="A205" s="15"/>
      <c r="B205" s="275"/>
      <c r="C205" s="276"/>
      <c r="D205" s="242" t="s">
        <v>158</v>
      </c>
      <c r="E205" s="277" t="s">
        <v>1</v>
      </c>
      <c r="F205" s="278" t="s">
        <v>457</v>
      </c>
      <c r="G205" s="276"/>
      <c r="H205" s="279">
        <v>57.871000000000002</v>
      </c>
      <c r="I205" s="276"/>
      <c r="J205" s="276"/>
      <c r="K205" s="276"/>
      <c r="L205" s="280"/>
      <c r="M205" s="281"/>
      <c r="N205" s="282"/>
      <c r="O205" s="282"/>
      <c r="P205" s="282"/>
      <c r="Q205" s="282"/>
      <c r="R205" s="282"/>
      <c r="S205" s="282"/>
      <c r="T205" s="283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84" t="s">
        <v>158</v>
      </c>
      <c r="AU205" s="284" t="s">
        <v>157</v>
      </c>
      <c r="AV205" s="15" t="s">
        <v>165</v>
      </c>
      <c r="AW205" s="15" t="s">
        <v>29</v>
      </c>
      <c r="AX205" s="15" t="s">
        <v>74</v>
      </c>
      <c r="AY205" s="284" t="s">
        <v>149</v>
      </c>
    </row>
    <row r="206" s="13" customFormat="1">
      <c r="A206" s="13"/>
      <c r="B206" s="240"/>
      <c r="C206" s="241"/>
      <c r="D206" s="242" t="s">
        <v>158</v>
      </c>
      <c r="E206" s="243" t="s">
        <v>1</v>
      </c>
      <c r="F206" s="244" t="s">
        <v>458</v>
      </c>
      <c r="G206" s="241"/>
      <c r="H206" s="245">
        <v>25.123999999999999</v>
      </c>
      <c r="I206" s="241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0" t="s">
        <v>158</v>
      </c>
      <c r="AU206" s="250" t="s">
        <v>157</v>
      </c>
      <c r="AV206" s="13" t="s">
        <v>157</v>
      </c>
      <c r="AW206" s="13" t="s">
        <v>29</v>
      </c>
      <c r="AX206" s="13" t="s">
        <v>74</v>
      </c>
      <c r="AY206" s="250" t="s">
        <v>149</v>
      </c>
    </row>
    <row r="207" s="15" customFormat="1">
      <c r="A207" s="15"/>
      <c r="B207" s="275"/>
      <c r="C207" s="276"/>
      <c r="D207" s="242" t="s">
        <v>158</v>
      </c>
      <c r="E207" s="277" t="s">
        <v>1</v>
      </c>
      <c r="F207" s="278" t="s">
        <v>457</v>
      </c>
      <c r="G207" s="276"/>
      <c r="H207" s="279">
        <v>25.123999999999999</v>
      </c>
      <c r="I207" s="276"/>
      <c r="J207" s="276"/>
      <c r="K207" s="276"/>
      <c r="L207" s="280"/>
      <c r="M207" s="281"/>
      <c r="N207" s="282"/>
      <c r="O207" s="282"/>
      <c r="P207" s="282"/>
      <c r="Q207" s="282"/>
      <c r="R207" s="282"/>
      <c r="S207" s="282"/>
      <c r="T207" s="28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84" t="s">
        <v>158</v>
      </c>
      <c r="AU207" s="284" t="s">
        <v>157</v>
      </c>
      <c r="AV207" s="15" t="s">
        <v>165</v>
      </c>
      <c r="AW207" s="15" t="s">
        <v>29</v>
      </c>
      <c r="AX207" s="15" t="s">
        <v>74</v>
      </c>
      <c r="AY207" s="284" t="s">
        <v>149</v>
      </c>
    </row>
    <row r="208" s="13" customFormat="1">
      <c r="A208" s="13"/>
      <c r="B208" s="240"/>
      <c r="C208" s="241"/>
      <c r="D208" s="242" t="s">
        <v>158</v>
      </c>
      <c r="E208" s="243" t="s">
        <v>1</v>
      </c>
      <c r="F208" s="244" t="s">
        <v>459</v>
      </c>
      <c r="G208" s="241"/>
      <c r="H208" s="245">
        <v>10.859</v>
      </c>
      <c r="I208" s="241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0" t="s">
        <v>158</v>
      </c>
      <c r="AU208" s="250" t="s">
        <v>157</v>
      </c>
      <c r="AV208" s="13" t="s">
        <v>157</v>
      </c>
      <c r="AW208" s="13" t="s">
        <v>29</v>
      </c>
      <c r="AX208" s="13" t="s">
        <v>74</v>
      </c>
      <c r="AY208" s="250" t="s">
        <v>149</v>
      </c>
    </row>
    <row r="209" s="15" customFormat="1">
      <c r="A209" s="15"/>
      <c r="B209" s="275"/>
      <c r="C209" s="276"/>
      <c r="D209" s="242" t="s">
        <v>158</v>
      </c>
      <c r="E209" s="277" t="s">
        <v>1</v>
      </c>
      <c r="F209" s="278" t="s">
        <v>457</v>
      </c>
      <c r="G209" s="276"/>
      <c r="H209" s="279">
        <v>10.859</v>
      </c>
      <c r="I209" s="276"/>
      <c r="J209" s="276"/>
      <c r="K209" s="276"/>
      <c r="L209" s="280"/>
      <c r="M209" s="281"/>
      <c r="N209" s="282"/>
      <c r="O209" s="282"/>
      <c r="P209" s="282"/>
      <c r="Q209" s="282"/>
      <c r="R209" s="282"/>
      <c r="S209" s="282"/>
      <c r="T209" s="283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84" t="s">
        <v>158</v>
      </c>
      <c r="AU209" s="284" t="s">
        <v>157</v>
      </c>
      <c r="AV209" s="15" t="s">
        <v>165</v>
      </c>
      <c r="AW209" s="15" t="s">
        <v>29</v>
      </c>
      <c r="AX209" s="15" t="s">
        <v>74</v>
      </c>
      <c r="AY209" s="284" t="s">
        <v>149</v>
      </c>
    </row>
    <row r="210" s="13" customFormat="1">
      <c r="A210" s="13"/>
      <c r="B210" s="240"/>
      <c r="C210" s="241"/>
      <c r="D210" s="242" t="s">
        <v>158</v>
      </c>
      <c r="E210" s="243" t="s">
        <v>1</v>
      </c>
      <c r="F210" s="244" t="s">
        <v>184</v>
      </c>
      <c r="G210" s="241"/>
      <c r="H210" s="245">
        <v>7</v>
      </c>
      <c r="I210" s="241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0" t="s">
        <v>158</v>
      </c>
      <c r="AU210" s="250" t="s">
        <v>157</v>
      </c>
      <c r="AV210" s="13" t="s">
        <v>157</v>
      </c>
      <c r="AW210" s="13" t="s">
        <v>29</v>
      </c>
      <c r="AX210" s="13" t="s">
        <v>74</v>
      </c>
      <c r="AY210" s="250" t="s">
        <v>149</v>
      </c>
    </row>
    <row r="211" s="15" customFormat="1">
      <c r="A211" s="15"/>
      <c r="B211" s="275"/>
      <c r="C211" s="276"/>
      <c r="D211" s="242" t="s">
        <v>158</v>
      </c>
      <c r="E211" s="277" t="s">
        <v>1</v>
      </c>
      <c r="F211" s="278" t="s">
        <v>457</v>
      </c>
      <c r="G211" s="276"/>
      <c r="H211" s="279">
        <v>7</v>
      </c>
      <c r="I211" s="276"/>
      <c r="J211" s="276"/>
      <c r="K211" s="276"/>
      <c r="L211" s="280"/>
      <c r="M211" s="281"/>
      <c r="N211" s="282"/>
      <c r="O211" s="282"/>
      <c r="P211" s="282"/>
      <c r="Q211" s="282"/>
      <c r="R211" s="282"/>
      <c r="S211" s="282"/>
      <c r="T211" s="28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84" t="s">
        <v>158</v>
      </c>
      <c r="AU211" s="284" t="s">
        <v>157</v>
      </c>
      <c r="AV211" s="15" t="s">
        <v>165</v>
      </c>
      <c r="AW211" s="15" t="s">
        <v>29</v>
      </c>
      <c r="AX211" s="15" t="s">
        <v>74</v>
      </c>
      <c r="AY211" s="284" t="s">
        <v>149</v>
      </c>
    </row>
    <row r="212" s="14" customFormat="1">
      <c r="A212" s="14"/>
      <c r="B212" s="251"/>
      <c r="C212" s="252"/>
      <c r="D212" s="242" t="s">
        <v>158</v>
      </c>
      <c r="E212" s="253" t="s">
        <v>1</v>
      </c>
      <c r="F212" s="254" t="s">
        <v>160</v>
      </c>
      <c r="G212" s="252"/>
      <c r="H212" s="255">
        <v>100.854</v>
      </c>
      <c r="I212" s="252"/>
      <c r="J212" s="252"/>
      <c r="K212" s="252"/>
      <c r="L212" s="256"/>
      <c r="M212" s="257"/>
      <c r="N212" s="258"/>
      <c r="O212" s="258"/>
      <c r="P212" s="258"/>
      <c r="Q212" s="258"/>
      <c r="R212" s="258"/>
      <c r="S212" s="258"/>
      <c r="T212" s="25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0" t="s">
        <v>158</v>
      </c>
      <c r="AU212" s="260" t="s">
        <v>157</v>
      </c>
      <c r="AV212" s="14" t="s">
        <v>156</v>
      </c>
      <c r="AW212" s="14" t="s">
        <v>29</v>
      </c>
      <c r="AX212" s="14" t="s">
        <v>82</v>
      </c>
      <c r="AY212" s="260" t="s">
        <v>149</v>
      </c>
    </row>
    <row r="213" s="2" customFormat="1" ht="16.30189" customHeight="1">
      <c r="A213" s="35"/>
      <c r="B213" s="36"/>
      <c r="C213" s="265" t="s">
        <v>317</v>
      </c>
      <c r="D213" s="265" t="s">
        <v>410</v>
      </c>
      <c r="E213" s="266" t="s">
        <v>460</v>
      </c>
      <c r="F213" s="267" t="s">
        <v>461</v>
      </c>
      <c r="G213" s="268" t="s">
        <v>155</v>
      </c>
      <c r="H213" s="269">
        <v>115.982</v>
      </c>
      <c r="I213" s="270">
        <v>14.199999999999999</v>
      </c>
      <c r="J213" s="270">
        <f>ROUND(I213*H213,2)</f>
        <v>1646.9400000000001</v>
      </c>
      <c r="K213" s="271"/>
      <c r="L213" s="272"/>
      <c r="M213" s="273" t="s">
        <v>1</v>
      </c>
      <c r="N213" s="274" t="s">
        <v>40</v>
      </c>
      <c r="O213" s="236">
        <v>0</v>
      </c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8" t="s">
        <v>228</v>
      </c>
      <c r="AT213" s="238" t="s">
        <v>410</v>
      </c>
      <c r="AU213" s="238" t="s">
        <v>157</v>
      </c>
      <c r="AY213" s="18" t="s">
        <v>149</v>
      </c>
      <c r="BE213" s="239">
        <f>IF(N213="základná",J213,0)</f>
        <v>0</v>
      </c>
      <c r="BF213" s="239">
        <f>IF(N213="znížená",J213,0)</f>
        <v>1646.9400000000001</v>
      </c>
      <c r="BG213" s="239">
        <f>IF(N213="zákl. prenesená",J213,0)</f>
        <v>0</v>
      </c>
      <c r="BH213" s="239">
        <f>IF(N213="zníž. prenesená",J213,0)</f>
        <v>0</v>
      </c>
      <c r="BI213" s="239">
        <f>IF(N213="nulová",J213,0)</f>
        <v>0</v>
      </c>
      <c r="BJ213" s="18" t="s">
        <v>157</v>
      </c>
      <c r="BK213" s="239">
        <f>ROUND(I213*H213,2)</f>
        <v>1646.9400000000001</v>
      </c>
      <c r="BL213" s="18" t="s">
        <v>191</v>
      </c>
      <c r="BM213" s="238" t="s">
        <v>320</v>
      </c>
    </row>
    <row r="214" s="13" customFormat="1">
      <c r="A214" s="13"/>
      <c r="B214" s="240"/>
      <c r="C214" s="241"/>
      <c r="D214" s="242" t="s">
        <v>158</v>
      </c>
      <c r="E214" s="243" t="s">
        <v>1</v>
      </c>
      <c r="F214" s="244" t="s">
        <v>462</v>
      </c>
      <c r="G214" s="241"/>
      <c r="H214" s="245">
        <v>115.982</v>
      </c>
      <c r="I214" s="241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0" t="s">
        <v>158</v>
      </c>
      <c r="AU214" s="250" t="s">
        <v>157</v>
      </c>
      <c r="AV214" s="13" t="s">
        <v>157</v>
      </c>
      <c r="AW214" s="13" t="s">
        <v>29</v>
      </c>
      <c r="AX214" s="13" t="s">
        <v>74</v>
      </c>
      <c r="AY214" s="250" t="s">
        <v>149</v>
      </c>
    </row>
    <row r="215" s="14" customFormat="1">
      <c r="A215" s="14"/>
      <c r="B215" s="251"/>
      <c r="C215" s="252"/>
      <c r="D215" s="242" t="s">
        <v>158</v>
      </c>
      <c r="E215" s="253" t="s">
        <v>1</v>
      </c>
      <c r="F215" s="254" t="s">
        <v>160</v>
      </c>
      <c r="G215" s="252"/>
      <c r="H215" s="255">
        <v>115.982</v>
      </c>
      <c r="I215" s="252"/>
      <c r="J215" s="252"/>
      <c r="K215" s="252"/>
      <c r="L215" s="256"/>
      <c r="M215" s="257"/>
      <c r="N215" s="258"/>
      <c r="O215" s="258"/>
      <c r="P215" s="258"/>
      <c r="Q215" s="258"/>
      <c r="R215" s="258"/>
      <c r="S215" s="258"/>
      <c r="T215" s="25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0" t="s">
        <v>158</v>
      </c>
      <c r="AU215" s="260" t="s">
        <v>157</v>
      </c>
      <c r="AV215" s="14" t="s">
        <v>156</v>
      </c>
      <c r="AW215" s="14" t="s">
        <v>29</v>
      </c>
      <c r="AX215" s="14" t="s">
        <v>82</v>
      </c>
      <c r="AY215" s="260" t="s">
        <v>149</v>
      </c>
    </row>
    <row r="216" s="2" customFormat="1" ht="23.4566" customHeight="1">
      <c r="A216" s="35"/>
      <c r="B216" s="36"/>
      <c r="C216" s="227" t="s">
        <v>238</v>
      </c>
      <c r="D216" s="227" t="s">
        <v>152</v>
      </c>
      <c r="E216" s="228" t="s">
        <v>463</v>
      </c>
      <c r="F216" s="229" t="s">
        <v>464</v>
      </c>
      <c r="G216" s="230" t="s">
        <v>359</v>
      </c>
      <c r="H216" s="231">
        <v>41</v>
      </c>
      <c r="I216" s="232">
        <v>3.5499999999999998</v>
      </c>
      <c r="J216" s="232">
        <f>ROUND(I216*H216,2)</f>
        <v>145.55000000000001</v>
      </c>
      <c r="K216" s="233"/>
      <c r="L216" s="38"/>
      <c r="M216" s="234" t="s">
        <v>1</v>
      </c>
      <c r="N216" s="235" t="s">
        <v>40</v>
      </c>
      <c r="O216" s="236">
        <v>0</v>
      </c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8" t="s">
        <v>191</v>
      </c>
      <c r="AT216" s="238" t="s">
        <v>152</v>
      </c>
      <c r="AU216" s="238" t="s">
        <v>157</v>
      </c>
      <c r="AY216" s="18" t="s">
        <v>149</v>
      </c>
      <c r="BE216" s="239">
        <f>IF(N216="základná",J216,0)</f>
        <v>0</v>
      </c>
      <c r="BF216" s="239">
        <f>IF(N216="znížená",J216,0)</f>
        <v>145.55000000000001</v>
      </c>
      <c r="BG216" s="239">
        <f>IF(N216="zákl. prenesená",J216,0)</f>
        <v>0</v>
      </c>
      <c r="BH216" s="239">
        <f>IF(N216="zníž. prenesená",J216,0)</f>
        <v>0</v>
      </c>
      <c r="BI216" s="239">
        <f>IF(N216="nulová",J216,0)</f>
        <v>0</v>
      </c>
      <c r="BJ216" s="18" t="s">
        <v>157</v>
      </c>
      <c r="BK216" s="239">
        <f>ROUND(I216*H216,2)</f>
        <v>145.55000000000001</v>
      </c>
      <c r="BL216" s="18" t="s">
        <v>191</v>
      </c>
      <c r="BM216" s="238" t="s">
        <v>323</v>
      </c>
    </row>
    <row r="217" s="12" customFormat="1" ht="22.8" customHeight="1">
      <c r="A217" s="12"/>
      <c r="B217" s="212"/>
      <c r="C217" s="213"/>
      <c r="D217" s="214" t="s">
        <v>73</v>
      </c>
      <c r="E217" s="225" t="s">
        <v>336</v>
      </c>
      <c r="F217" s="225" t="s">
        <v>337</v>
      </c>
      <c r="G217" s="213"/>
      <c r="H217" s="213"/>
      <c r="I217" s="213"/>
      <c r="J217" s="226">
        <f>BK217</f>
        <v>7443.119999999999</v>
      </c>
      <c r="K217" s="213"/>
      <c r="L217" s="217"/>
      <c r="M217" s="218"/>
      <c r="N217" s="219"/>
      <c r="O217" s="219"/>
      <c r="P217" s="220">
        <f>SUM(P218:P238)</f>
        <v>0</v>
      </c>
      <c r="Q217" s="219"/>
      <c r="R217" s="220">
        <f>SUM(R218:R238)</f>
        <v>0</v>
      </c>
      <c r="S217" s="219"/>
      <c r="T217" s="221">
        <f>SUM(T218:T238)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22" t="s">
        <v>157</v>
      </c>
      <c r="AT217" s="223" t="s">
        <v>73</v>
      </c>
      <c r="AU217" s="223" t="s">
        <v>82</v>
      </c>
      <c r="AY217" s="222" t="s">
        <v>149</v>
      </c>
      <c r="BK217" s="224">
        <f>SUM(BK218:BK238)</f>
        <v>7443.119999999999</v>
      </c>
    </row>
    <row r="218" s="2" customFormat="1" ht="16.30189" customHeight="1">
      <c r="A218" s="35"/>
      <c r="B218" s="36"/>
      <c r="C218" s="227" t="s">
        <v>324</v>
      </c>
      <c r="D218" s="227" t="s">
        <v>152</v>
      </c>
      <c r="E218" s="228" t="s">
        <v>465</v>
      </c>
      <c r="F218" s="229" t="s">
        <v>466</v>
      </c>
      <c r="G218" s="230" t="s">
        <v>233</v>
      </c>
      <c r="H218" s="231">
        <v>168</v>
      </c>
      <c r="I218" s="232">
        <v>6.5300000000000002</v>
      </c>
      <c r="J218" s="232">
        <f>ROUND(I218*H218,2)</f>
        <v>1097.04</v>
      </c>
      <c r="K218" s="233"/>
      <c r="L218" s="38"/>
      <c r="M218" s="234" t="s">
        <v>1</v>
      </c>
      <c r="N218" s="235" t="s">
        <v>40</v>
      </c>
      <c r="O218" s="236">
        <v>0</v>
      </c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8" t="s">
        <v>191</v>
      </c>
      <c r="AT218" s="238" t="s">
        <v>152</v>
      </c>
      <c r="AU218" s="238" t="s">
        <v>157</v>
      </c>
      <c r="AY218" s="18" t="s">
        <v>149</v>
      </c>
      <c r="BE218" s="239">
        <f>IF(N218="základná",J218,0)</f>
        <v>0</v>
      </c>
      <c r="BF218" s="239">
        <f>IF(N218="znížená",J218,0)</f>
        <v>1097.04</v>
      </c>
      <c r="BG218" s="239">
        <f>IF(N218="zákl. prenesená",J218,0)</f>
        <v>0</v>
      </c>
      <c r="BH218" s="239">
        <f>IF(N218="zníž. prenesená",J218,0)</f>
        <v>0</v>
      </c>
      <c r="BI218" s="239">
        <f>IF(N218="nulová",J218,0)</f>
        <v>0</v>
      </c>
      <c r="BJ218" s="18" t="s">
        <v>157</v>
      </c>
      <c r="BK218" s="239">
        <f>ROUND(I218*H218,2)</f>
        <v>1097.04</v>
      </c>
      <c r="BL218" s="18" t="s">
        <v>191</v>
      </c>
      <c r="BM218" s="238" t="s">
        <v>327</v>
      </c>
    </row>
    <row r="219" s="13" customFormat="1">
      <c r="A219" s="13"/>
      <c r="B219" s="240"/>
      <c r="C219" s="241"/>
      <c r="D219" s="242" t="s">
        <v>158</v>
      </c>
      <c r="E219" s="243" t="s">
        <v>1</v>
      </c>
      <c r="F219" s="244" t="s">
        <v>467</v>
      </c>
      <c r="G219" s="241"/>
      <c r="H219" s="245">
        <v>168</v>
      </c>
      <c r="I219" s="241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0" t="s">
        <v>158</v>
      </c>
      <c r="AU219" s="250" t="s">
        <v>157</v>
      </c>
      <c r="AV219" s="13" t="s">
        <v>157</v>
      </c>
      <c r="AW219" s="13" t="s">
        <v>29</v>
      </c>
      <c r="AX219" s="13" t="s">
        <v>74</v>
      </c>
      <c r="AY219" s="250" t="s">
        <v>149</v>
      </c>
    </row>
    <row r="220" s="14" customFormat="1">
      <c r="A220" s="14"/>
      <c r="B220" s="251"/>
      <c r="C220" s="252"/>
      <c r="D220" s="242" t="s">
        <v>158</v>
      </c>
      <c r="E220" s="253" t="s">
        <v>1</v>
      </c>
      <c r="F220" s="254" t="s">
        <v>160</v>
      </c>
      <c r="G220" s="252"/>
      <c r="H220" s="255">
        <v>168</v>
      </c>
      <c r="I220" s="252"/>
      <c r="J220" s="252"/>
      <c r="K220" s="252"/>
      <c r="L220" s="256"/>
      <c r="M220" s="257"/>
      <c r="N220" s="258"/>
      <c r="O220" s="258"/>
      <c r="P220" s="258"/>
      <c r="Q220" s="258"/>
      <c r="R220" s="258"/>
      <c r="S220" s="258"/>
      <c r="T220" s="25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0" t="s">
        <v>158</v>
      </c>
      <c r="AU220" s="260" t="s">
        <v>157</v>
      </c>
      <c r="AV220" s="14" t="s">
        <v>156</v>
      </c>
      <c r="AW220" s="14" t="s">
        <v>29</v>
      </c>
      <c r="AX220" s="14" t="s">
        <v>82</v>
      </c>
      <c r="AY220" s="260" t="s">
        <v>149</v>
      </c>
    </row>
    <row r="221" s="2" customFormat="1" ht="16.30189" customHeight="1">
      <c r="A221" s="35"/>
      <c r="B221" s="36"/>
      <c r="C221" s="227" t="s">
        <v>243</v>
      </c>
      <c r="D221" s="227" t="s">
        <v>152</v>
      </c>
      <c r="E221" s="228" t="s">
        <v>468</v>
      </c>
      <c r="F221" s="229" t="s">
        <v>469</v>
      </c>
      <c r="G221" s="230" t="s">
        <v>233</v>
      </c>
      <c r="H221" s="231">
        <v>18.300000000000001</v>
      </c>
      <c r="I221" s="232">
        <v>3.4399999999999999</v>
      </c>
      <c r="J221" s="232">
        <f>ROUND(I221*H221,2)</f>
        <v>62.950000000000003</v>
      </c>
      <c r="K221" s="233"/>
      <c r="L221" s="38"/>
      <c r="M221" s="234" t="s">
        <v>1</v>
      </c>
      <c r="N221" s="235" t="s">
        <v>40</v>
      </c>
      <c r="O221" s="236">
        <v>0</v>
      </c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8" t="s">
        <v>191</v>
      </c>
      <c r="AT221" s="238" t="s">
        <v>152</v>
      </c>
      <c r="AU221" s="238" t="s">
        <v>157</v>
      </c>
      <c r="AY221" s="18" t="s">
        <v>149</v>
      </c>
      <c r="BE221" s="239">
        <f>IF(N221="základná",J221,0)</f>
        <v>0</v>
      </c>
      <c r="BF221" s="239">
        <f>IF(N221="znížená",J221,0)</f>
        <v>62.950000000000003</v>
      </c>
      <c r="BG221" s="239">
        <f>IF(N221="zákl. prenesená",J221,0)</f>
        <v>0</v>
      </c>
      <c r="BH221" s="239">
        <f>IF(N221="zníž. prenesená",J221,0)</f>
        <v>0</v>
      </c>
      <c r="BI221" s="239">
        <f>IF(N221="nulová",J221,0)</f>
        <v>0</v>
      </c>
      <c r="BJ221" s="18" t="s">
        <v>157</v>
      </c>
      <c r="BK221" s="239">
        <f>ROUND(I221*H221,2)</f>
        <v>62.950000000000003</v>
      </c>
      <c r="BL221" s="18" t="s">
        <v>191</v>
      </c>
      <c r="BM221" s="238" t="s">
        <v>330</v>
      </c>
    </row>
    <row r="222" s="13" customFormat="1">
      <c r="A222" s="13"/>
      <c r="B222" s="240"/>
      <c r="C222" s="241"/>
      <c r="D222" s="242" t="s">
        <v>158</v>
      </c>
      <c r="E222" s="243" t="s">
        <v>1</v>
      </c>
      <c r="F222" s="244" t="s">
        <v>470</v>
      </c>
      <c r="G222" s="241"/>
      <c r="H222" s="245">
        <v>18.300000000000001</v>
      </c>
      <c r="I222" s="241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0" t="s">
        <v>158</v>
      </c>
      <c r="AU222" s="250" t="s">
        <v>157</v>
      </c>
      <c r="AV222" s="13" t="s">
        <v>157</v>
      </c>
      <c r="AW222" s="13" t="s">
        <v>29</v>
      </c>
      <c r="AX222" s="13" t="s">
        <v>74</v>
      </c>
      <c r="AY222" s="250" t="s">
        <v>149</v>
      </c>
    </row>
    <row r="223" s="14" customFormat="1">
      <c r="A223" s="14"/>
      <c r="B223" s="251"/>
      <c r="C223" s="252"/>
      <c r="D223" s="242" t="s">
        <v>158</v>
      </c>
      <c r="E223" s="253" t="s">
        <v>1</v>
      </c>
      <c r="F223" s="254" t="s">
        <v>160</v>
      </c>
      <c r="G223" s="252"/>
      <c r="H223" s="255">
        <v>18.300000000000001</v>
      </c>
      <c r="I223" s="252"/>
      <c r="J223" s="252"/>
      <c r="K223" s="252"/>
      <c r="L223" s="256"/>
      <c r="M223" s="257"/>
      <c r="N223" s="258"/>
      <c r="O223" s="258"/>
      <c r="P223" s="258"/>
      <c r="Q223" s="258"/>
      <c r="R223" s="258"/>
      <c r="S223" s="258"/>
      <c r="T223" s="25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0" t="s">
        <v>158</v>
      </c>
      <c r="AU223" s="260" t="s">
        <v>157</v>
      </c>
      <c r="AV223" s="14" t="s">
        <v>156</v>
      </c>
      <c r="AW223" s="14" t="s">
        <v>29</v>
      </c>
      <c r="AX223" s="14" t="s">
        <v>82</v>
      </c>
      <c r="AY223" s="260" t="s">
        <v>149</v>
      </c>
    </row>
    <row r="224" s="2" customFormat="1" ht="23.4566" customHeight="1">
      <c r="A224" s="35"/>
      <c r="B224" s="36"/>
      <c r="C224" s="227" t="s">
        <v>332</v>
      </c>
      <c r="D224" s="227" t="s">
        <v>152</v>
      </c>
      <c r="E224" s="228" t="s">
        <v>471</v>
      </c>
      <c r="F224" s="229" t="s">
        <v>472</v>
      </c>
      <c r="G224" s="230" t="s">
        <v>155</v>
      </c>
      <c r="H224" s="231">
        <v>216.55099999999999</v>
      </c>
      <c r="I224" s="232">
        <v>9.3599999999999994</v>
      </c>
      <c r="J224" s="232">
        <f>ROUND(I224*H224,2)</f>
        <v>2026.9200000000001</v>
      </c>
      <c r="K224" s="233"/>
      <c r="L224" s="38"/>
      <c r="M224" s="234" t="s">
        <v>1</v>
      </c>
      <c r="N224" s="235" t="s">
        <v>40</v>
      </c>
      <c r="O224" s="236">
        <v>0</v>
      </c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8" t="s">
        <v>191</v>
      </c>
      <c r="AT224" s="238" t="s">
        <v>152</v>
      </c>
      <c r="AU224" s="238" t="s">
        <v>157</v>
      </c>
      <c r="AY224" s="18" t="s">
        <v>149</v>
      </c>
      <c r="BE224" s="239">
        <f>IF(N224="základná",J224,0)</f>
        <v>0</v>
      </c>
      <c r="BF224" s="239">
        <f>IF(N224="znížená",J224,0)</f>
        <v>2026.9200000000001</v>
      </c>
      <c r="BG224" s="239">
        <f>IF(N224="zákl. prenesená",J224,0)</f>
        <v>0</v>
      </c>
      <c r="BH224" s="239">
        <f>IF(N224="zníž. prenesená",J224,0)</f>
        <v>0</v>
      </c>
      <c r="BI224" s="239">
        <f>IF(N224="nulová",J224,0)</f>
        <v>0</v>
      </c>
      <c r="BJ224" s="18" t="s">
        <v>157</v>
      </c>
      <c r="BK224" s="239">
        <f>ROUND(I224*H224,2)</f>
        <v>2026.9200000000001</v>
      </c>
      <c r="BL224" s="18" t="s">
        <v>191</v>
      </c>
      <c r="BM224" s="238" t="s">
        <v>335</v>
      </c>
    </row>
    <row r="225" s="13" customFormat="1">
      <c r="A225" s="13"/>
      <c r="B225" s="240"/>
      <c r="C225" s="241"/>
      <c r="D225" s="242" t="s">
        <v>158</v>
      </c>
      <c r="E225" s="243" t="s">
        <v>1</v>
      </c>
      <c r="F225" s="244" t="s">
        <v>473</v>
      </c>
      <c r="G225" s="241"/>
      <c r="H225" s="245">
        <v>216.55099999999999</v>
      </c>
      <c r="I225" s="241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0" t="s">
        <v>158</v>
      </c>
      <c r="AU225" s="250" t="s">
        <v>157</v>
      </c>
      <c r="AV225" s="13" t="s">
        <v>157</v>
      </c>
      <c r="AW225" s="13" t="s">
        <v>29</v>
      </c>
      <c r="AX225" s="13" t="s">
        <v>74</v>
      </c>
      <c r="AY225" s="250" t="s">
        <v>149</v>
      </c>
    </row>
    <row r="226" s="15" customFormat="1">
      <c r="A226" s="15"/>
      <c r="B226" s="275"/>
      <c r="C226" s="276"/>
      <c r="D226" s="242" t="s">
        <v>158</v>
      </c>
      <c r="E226" s="277" t="s">
        <v>1</v>
      </c>
      <c r="F226" s="278" t="s">
        <v>457</v>
      </c>
      <c r="G226" s="276"/>
      <c r="H226" s="279">
        <v>216.55099999999999</v>
      </c>
      <c r="I226" s="276"/>
      <c r="J226" s="276"/>
      <c r="K226" s="276"/>
      <c r="L226" s="280"/>
      <c r="M226" s="281"/>
      <c r="N226" s="282"/>
      <c r="O226" s="282"/>
      <c r="P226" s="282"/>
      <c r="Q226" s="282"/>
      <c r="R226" s="282"/>
      <c r="S226" s="282"/>
      <c r="T226" s="283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84" t="s">
        <v>158</v>
      </c>
      <c r="AU226" s="284" t="s">
        <v>157</v>
      </c>
      <c r="AV226" s="15" t="s">
        <v>165</v>
      </c>
      <c r="AW226" s="15" t="s">
        <v>29</v>
      </c>
      <c r="AX226" s="15" t="s">
        <v>74</v>
      </c>
      <c r="AY226" s="284" t="s">
        <v>149</v>
      </c>
    </row>
    <row r="227" s="14" customFormat="1">
      <c r="A227" s="14"/>
      <c r="B227" s="251"/>
      <c r="C227" s="252"/>
      <c r="D227" s="242" t="s">
        <v>158</v>
      </c>
      <c r="E227" s="253" t="s">
        <v>1</v>
      </c>
      <c r="F227" s="254" t="s">
        <v>160</v>
      </c>
      <c r="G227" s="252"/>
      <c r="H227" s="255">
        <v>216.55099999999999</v>
      </c>
      <c r="I227" s="252"/>
      <c r="J227" s="252"/>
      <c r="K227" s="252"/>
      <c r="L227" s="256"/>
      <c r="M227" s="257"/>
      <c r="N227" s="258"/>
      <c r="O227" s="258"/>
      <c r="P227" s="258"/>
      <c r="Q227" s="258"/>
      <c r="R227" s="258"/>
      <c r="S227" s="258"/>
      <c r="T227" s="25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0" t="s">
        <v>158</v>
      </c>
      <c r="AU227" s="260" t="s">
        <v>157</v>
      </c>
      <c r="AV227" s="14" t="s">
        <v>156</v>
      </c>
      <c r="AW227" s="14" t="s">
        <v>29</v>
      </c>
      <c r="AX227" s="14" t="s">
        <v>82</v>
      </c>
      <c r="AY227" s="260" t="s">
        <v>149</v>
      </c>
    </row>
    <row r="228" s="2" customFormat="1" ht="16.30189" customHeight="1">
      <c r="A228" s="35"/>
      <c r="B228" s="36"/>
      <c r="C228" s="265" t="s">
        <v>247</v>
      </c>
      <c r="D228" s="265" t="s">
        <v>410</v>
      </c>
      <c r="E228" s="266" t="s">
        <v>474</v>
      </c>
      <c r="F228" s="267" t="s">
        <v>475</v>
      </c>
      <c r="G228" s="268" t="s">
        <v>155</v>
      </c>
      <c r="H228" s="269">
        <v>249.03399999999999</v>
      </c>
      <c r="I228" s="270">
        <v>14</v>
      </c>
      <c r="J228" s="270">
        <f>ROUND(I228*H228,2)</f>
        <v>3486.48</v>
      </c>
      <c r="K228" s="271"/>
      <c r="L228" s="272"/>
      <c r="M228" s="273" t="s">
        <v>1</v>
      </c>
      <c r="N228" s="274" t="s">
        <v>40</v>
      </c>
      <c r="O228" s="236">
        <v>0</v>
      </c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8" t="s">
        <v>228</v>
      </c>
      <c r="AT228" s="238" t="s">
        <v>410</v>
      </c>
      <c r="AU228" s="238" t="s">
        <v>157</v>
      </c>
      <c r="AY228" s="18" t="s">
        <v>149</v>
      </c>
      <c r="BE228" s="239">
        <f>IF(N228="základná",J228,0)</f>
        <v>0</v>
      </c>
      <c r="BF228" s="239">
        <f>IF(N228="znížená",J228,0)</f>
        <v>3486.48</v>
      </c>
      <c r="BG228" s="239">
        <f>IF(N228="zákl. prenesená",J228,0)</f>
        <v>0</v>
      </c>
      <c r="BH228" s="239">
        <f>IF(N228="zníž. prenesená",J228,0)</f>
        <v>0</v>
      </c>
      <c r="BI228" s="239">
        <f>IF(N228="nulová",J228,0)</f>
        <v>0</v>
      </c>
      <c r="BJ228" s="18" t="s">
        <v>157</v>
      </c>
      <c r="BK228" s="239">
        <f>ROUND(I228*H228,2)</f>
        <v>3486.48</v>
      </c>
      <c r="BL228" s="18" t="s">
        <v>191</v>
      </c>
      <c r="BM228" s="238" t="s">
        <v>340</v>
      </c>
    </row>
    <row r="229" s="13" customFormat="1">
      <c r="A229" s="13"/>
      <c r="B229" s="240"/>
      <c r="C229" s="241"/>
      <c r="D229" s="242" t="s">
        <v>158</v>
      </c>
      <c r="E229" s="243" t="s">
        <v>1</v>
      </c>
      <c r="F229" s="244" t="s">
        <v>476</v>
      </c>
      <c r="G229" s="241"/>
      <c r="H229" s="245">
        <v>249.03399999999999</v>
      </c>
      <c r="I229" s="241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0" t="s">
        <v>158</v>
      </c>
      <c r="AU229" s="250" t="s">
        <v>157</v>
      </c>
      <c r="AV229" s="13" t="s">
        <v>157</v>
      </c>
      <c r="AW229" s="13" t="s">
        <v>29</v>
      </c>
      <c r="AX229" s="13" t="s">
        <v>74</v>
      </c>
      <c r="AY229" s="250" t="s">
        <v>149</v>
      </c>
    </row>
    <row r="230" s="14" customFormat="1">
      <c r="A230" s="14"/>
      <c r="B230" s="251"/>
      <c r="C230" s="252"/>
      <c r="D230" s="242" t="s">
        <v>158</v>
      </c>
      <c r="E230" s="253" t="s">
        <v>1</v>
      </c>
      <c r="F230" s="254" t="s">
        <v>160</v>
      </c>
      <c r="G230" s="252"/>
      <c r="H230" s="255">
        <v>249.03399999999999</v>
      </c>
      <c r="I230" s="252"/>
      <c r="J230" s="252"/>
      <c r="K230" s="252"/>
      <c r="L230" s="256"/>
      <c r="M230" s="257"/>
      <c r="N230" s="258"/>
      <c r="O230" s="258"/>
      <c r="P230" s="258"/>
      <c r="Q230" s="258"/>
      <c r="R230" s="258"/>
      <c r="S230" s="258"/>
      <c r="T230" s="25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0" t="s">
        <v>158</v>
      </c>
      <c r="AU230" s="260" t="s">
        <v>157</v>
      </c>
      <c r="AV230" s="14" t="s">
        <v>156</v>
      </c>
      <c r="AW230" s="14" t="s">
        <v>29</v>
      </c>
      <c r="AX230" s="14" t="s">
        <v>82</v>
      </c>
      <c r="AY230" s="260" t="s">
        <v>149</v>
      </c>
    </row>
    <row r="231" s="2" customFormat="1" ht="16.30189" customHeight="1">
      <c r="A231" s="35"/>
      <c r="B231" s="36"/>
      <c r="C231" s="227" t="s">
        <v>342</v>
      </c>
      <c r="D231" s="227" t="s">
        <v>152</v>
      </c>
      <c r="E231" s="228" t="s">
        <v>477</v>
      </c>
      <c r="F231" s="229" t="s">
        <v>478</v>
      </c>
      <c r="G231" s="230" t="s">
        <v>155</v>
      </c>
      <c r="H231" s="231">
        <v>22.263999999999999</v>
      </c>
      <c r="I231" s="232">
        <v>8.8800000000000008</v>
      </c>
      <c r="J231" s="232">
        <f>ROUND(I231*H231,2)</f>
        <v>197.69999999999999</v>
      </c>
      <c r="K231" s="233"/>
      <c r="L231" s="38"/>
      <c r="M231" s="234" t="s">
        <v>1</v>
      </c>
      <c r="N231" s="235" t="s">
        <v>40</v>
      </c>
      <c r="O231" s="236">
        <v>0</v>
      </c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8" t="s">
        <v>191</v>
      </c>
      <c r="AT231" s="238" t="s">
        <v>152</v>
      </c>
      <c r="AU231" s="238" t="s">
        <v>157</v>
      </c>
      <c r="AY231" s="18" t="s">
        <v>149</v>
      </c>
      <c r="BE231" s="239">
        <f>IF(N231="základná",J231,0)</f>
        <v>0</v>
      </c>
      <c r="BF231" s="239">
        <f>IF(N231="znížená",J231,0)</f>
        <v>197.69999999999999</v>
      </c>
      <c r="BG231" s="239">
        <f>IF(N231="zákl. prenesená",J231,0)</f>
        <v>0</v>
      </c>
      <c r="BH231" s="239">
        <f>IF(N231="zníž. prenesená",J231,0)</f>
        <v>0</v>
      </c>
      <c r="BI231" s="239">
        <f>IF(N231="nulová",J231,0)</f>
        <v>0</v>
      </c>
      <c r="BJ231" s="18" t="s">
        <v>157</v>
      </c>
      <c r="BK231" s="239">
        <f>ROUND(I231*H231,2)</f>
        <v>197.69999999999999</v>
      </c>
      <c r="BL231" s="18" t="s">
        <v>191</v>
      </c>
      <c r="BM231" s="238" t="s">
        <v>345</v>
      </c>
    </row>
    <row r="232" s="13" customFormat="1">
      <c r="A232" s="13"/>
      <c r="B232" s="240"/>
      <c r="C232" s="241"/>
      <c r="D232" s="242" t="s">
        <v>158</v>
      </c>
      <c r="E232" s="243" t="s">
        <v>1</v>
      </c>
      <c r="F232" s="244" t="s">
        <v>479</v>
      </c>
      <c r="G232" s="241"/>
      <c r="H232" s="245">
        <v>22.263999999999999</v>
      </c>
      <c r="I232" s="241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0" t="s">
        <v>158</v>
      </c>
      <c r="AU232" s="250" t="s">
        <v>157</v>
      </c>
      <c r="AV232" s="13" t="s">
        <v>157</v>
      </c>
      <c r="AW232" s="13" t="s">
        <v>29</v>
      </c>
      <c r="AX232" s="13" t="s">
        <v>74</v>
      </c>
      <c r="AY232" s="250" t="s">
        <v>149</v>
      </c>
    </row>
    <row r="233" s="15" customFormat="1">
      <c r="A233" s="15"/>
      <c r="B233" s="275"/>
      <c r="C233" s="276"/>
      <c r="D233" s="242" t="s">
        <v>158</v>
      </c>
      <c r="E233" s="277" t="s">
        <v>1</v>
      </c>
      <c r="F233" s="278" t="s">
        <v>457</v>
      </c>
      <c r="G233" s="276"/>
      <c r="H233" s="279">
        <v>22.263999999999999</v>
      </c>
      <c r="I233" s="276"/>
      <c r="J233" s="276"/>
      <c r="K233" s="276"/>
      <c r="L233" s="280"/>
      <c r="M233" s="281"/>
      <c r="N233" s="282"/>
      <c r="O233" s="282"/>
      <c r="P233" s="282"/>
      <c r="Q233" s="282"/>
      <c r="R233" s="282"/>
      <c r="S233" s="282"/>
      <c r="T233" s="28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84" t="s">
        <v>158</v>
      </c>
      <c r="AU233" s="284" t="s">
        <v>157</v>
      </c>
      <c r="AV233" s="15" t="s">
        <v>165</v>
      </c>
      <c r="AW233" s="15" t="s">
        <v>29</v>
      </c>
      <c r="AX233" s="15" t="s">
        <v>74</v>
      </c>
      <c r="AY233" s="284" t="s">
        <v>149</v>
      </c>
    </row>
    <row r="234" s="14" customFormat="1">
      <c r="A234" s="14"/>
      <c r="B234" s="251"/>
      <c r="C234" s="252"/>
      <c r="D234" s="242" t="s">
        <v>158</v>
      </c>
      <c r="E234" s="253" t="s">
        <v>1</v>
      </c>
      <c r="F234" s="254" t="s">
        <v>160</v>
      </c>
      <c r="G234" s="252"/>
      <c r="H234" s="255">
        <v>22.263999999999999</v>
      </c>
      <c r="I234" s="252"/>
      <c r="J234" s="252"/>
      <c r="K234" s="252"/>
      <c r="L234" s="256"/>
      <c r="M234" s="257"/>
      <c r="N234" s="258"/>
      <c r="O234" s="258"/>
      <c r="P234" s="258"/>
      <c r="Q234" s="258"/>
      <c r="R234" s="258"/>
      <c r="S234" s="258"/>
      <c r="T234" s="25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0" t="s">
        <v>158</v>
      </c>
      <c r="AU234" s="260" t="s">
        <v>157</v>
      </c>
      <c r="AV234" s="14" t="s">
        <v>156</v>
      </c>
      <c r="AW234" s="14" t="s">
        <v>29</v>
      </c>
      <c r="AX234" s="14" t="s">
        <v>82</v>
      </c>
      <c r="AY234" s="260" t="s">
        <v>149</v>
      </c>
    </row>
    <row r="235" s="2" customFormat="1" ht="16.30189" customHeight="1">
      <c r="A235" s="35"/>
      <c r="B235" s="36"/>
      <c r="C235" s="265" t="s">
        <v>252</v>
      </c>
      <c r="D235" s="265" t="s">
        <v>410</v>
      </c>
      <c r="E235" s="266" t="s">
        <v>480</v>
      </c>
      <c r="F235" s="267" t="s">
        <v>481</v>
      </c>
      <c r="G235" s="268" t="s">
        <v>155</v>
      </c>
      <c r="H235" s="269">
        <v>25.603999999999999</v>
      </c>
      <c r="I235" s="270">
        <v>21.329999999999998</v>
      </c>
      <c r="J235" s="270">
        <f>ROUND(I235*H235,2)</f>
        <v>546.13</v>
      </c>
      <c r="K235" s="271"/>
      <c r="L235" s="272"/>
      <c r="M235" s="273" t="s">
        <v>1</v>
      </c>
      <c r="N235" s="274" t="s">
        <v>40</v>
      </c>
      <c r="O235" s="236">
        <v>0</v>
      </c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8" t="s">
        <v>228</v>
      </c>
      <c r="AT235" s="238" t="s">
        <v>410</v>
      </c>
      <c r="AU235" s="238" t="s">
        <v>157</v>
      </c>
      <c r="AY235" s="18" t="s">
        <v>149</v>
      </c>
      <c r="BE235" s="239">
        <f>IF(N235="základná",J235,0)</f>
        <v>0</v>
      </c>
      <c r="BF235" s="239">
        <f>IF(N235="znížená",J235,0)</f>
        <v>546.13</v>
      </c>
      <c r="BG235" s="239">
        <f>IF(N235="zákl. prenesená",J235,0)</f>
        <v>0</v>
      </c>
      <c r="BH235" s="239">
        <f>IF(N235="zníž. prenesená",J235,0)</f>
        <v>0</v>
      </c>
      <c r="BI235" s="239">
        <f>IF(N235="nulová",J235,0)</f>
        <v>0</v>
      </c>
      <c r="BJ235" s="18" t="s">
        <v>157</v>
      </c>
      <c r="BK235" s="239">
        <f>ROUND(I235*H235,2)</f>
        <v>546.13</v>
      </c>
      <c r="BL235" s="18" t="s">
        <v>191</v>
      </c>
      <c r="BM235" s="238" t="s">
        <v>352</v>
      </c>
    </row>
    <row r="236" s="13" customFormat="1">
      <c r="A236" s="13"/>
      <c r="B236" s="240"/>
      <c r="C236" s="241"/>
      <c r="D236" s="242" t="s">
        <v>158</v>
      </c>
      <c r="E236" s="243" t="s">
        <v>1</v>
      </c>
      <c r="F236" s="244" t="s">
        <v>482</v>
      </c>
      <c r="G236" s="241"/>
      <c r="H236" s="245">
        <v>25.603999999999999</v>
      </c>
      <c r="I236" s="241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0" t="s">
        <v>158</v>
      </c>
      <c r="AU236" s="250" t="s">
        <v>157</v>
      </c>
      <c r="AV236" s="13" t="s">
        <v>157</v>
      </c>
      <c r="AW236" s="13" t="s">
        <v>29</v>
      </c>
      <c r="AX236" s="13" t="s">
        <v>74</v>
      </c>
      <c r="AY236" s="250" t="s">
        <v>149</v>
      </c>
    </row>
    <row r="237" s="14" customFormat="1">
      <c r="A237" s="14"/>
      <c r="B237" s="251"/>
      <c r="C237" s="252"/>
      <c r="D237" s="242" t="s">
        <v>158</v>
      </c>
      <c r="E237" s="253" t="s">
        <v>1</v>
      </c>
      <c r="F237" s="254" t="s">
        <v>160</v>
      </c>
      <c r="G237" s="252"/>
      <c r="H237" s="255">
        <v>25.603999999999999</v>
      </c>
      <c r="I237" s="252"/>
      <c r="J237" s="252"/>
      <c r="K237" s="252"/>
      <c r="L237" s="256"/>
      <c r="M237" s="257"/>
      <c r="N237" s="258"/>
      <c r="O237" s="258"/>
      <c r="P237" s="258"/>
      <c r="Q237" s="258"/>
      <c r="R237" s="258"/>
      <c r="S237" s="258"/>
      <c r="T237" s="25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0" t="s">
        <v>158</v>
      </c>
      <c r="AU237" s="260" t="s">
        <v>157</v>
      </c>
      <c r="AV237" s="14" t="s">
        <v>156</v>
      </c>
      <c r="AW237" s="14" t="s">
        <v>29</v>
      </c>
      <c r="AX237" s="14" t="s">
        <v>82</v>
      </c>
      <c r="AY237" s="260" t="s">
        <v>149</v>
      </c>
    </row>
    <row r="238" s="2" customFormat="1" ht="23.4566" customHeight="1">
      <c r="A238" s="35"/>
      <c r="B238" s="36"/>
      <c r="C238" s="227" t="s">
        <v>356</v>
      </c>
      <c r="D238" s="227" t="s">
        <v>152</v>
      </c>
      <c r="E238" s="228" t="s">
        <v>483</v>
      </c>
      <c r="F238" s="229" t="s">
        <v>484</v>
      </c>
      <c r="G238" s="230" t="s">
        <v>359</v>
      </c>
      <c r="H238" s="231">
        <v>74</v>
      </c>
      <c r="I238" s="232">
        <v>0.34999999999999998</v>
      </c>
      <c r="J238" s="232">
        <f>ROUND(I238*H238,2)</f>
        <v>25.899999999999999</v>
      </c>
      <c r="K238" s="233"/>
      <c r="L238" s="38"/>
      <c r="M238" s="234" t="s">
        <v>1</v>
      </c>
      <c r="N238" s="235" t="s">
        <v>40</v>
      </c>
      <c r="O238" s="236">
        <v>0</v>
      </c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8" t="s">
        <v>191</v>
      </c>
      <c r="AT238" s="238" t="s">
        <v>152</v>
      </c>
      <c r="AU238" s="238" t="s">
        <v>157</v>
      </c>
      <c r="AY238" s="18" t="s">
        <v>149</v>
      </c>
      <c r="BE238" s="239">
        <f>IF(N238="základná",J238,0)</f>
        <v>0</v>
      </c>
      <c r="BF238" s="239">
        <f>IF(N238="znížená",J238,0)</f>
        <v>25.899999999999999</v>
      </c>
      <c r="BG238" s="239">
        <f>IF(N238="zákl. prenesená",J238,0)</f>
        <v>0</v>
      </c>
      <c r="BH238" s="239">
        <f>IF(N238="zníž. prenesená",J238,0)</f>
        <v>0</v>
      </c>
      <c r="BI238" s="239">
        <f>IF(N238="nulová",J238,0)</f>
        <v>0</v>
      </c>
      <c r="BJ238" s="18" t="s">
        <v>157</v>
      </c>
      <c r="BK238" s="239">
        <f>ROUND(I238*H238,2)</f>
        <v>25.899999999999999</v>
      </c>
      <c r="BL238" s="18" t="s">
        <v>191</v>
      </c>
      <c r="BM238" s="238" t="s">
        <v>360</v>
      </c>
    </row>
    <row r="239" s="12" customFormat="1" ht="22.8" customHeight="1">
      <c r="A239" s="12"/>
      <c r="B239" s="212"/>
      <c r="C239" s="213"/>
      <c r="D239" s="214" t="s">
        <v>73</v>
      </c>
      <c r="E239" s="225" t="s">
        <v>485</v>
      </c>
      <c r="F239" s="225" t="s">
        <v>486</v>
      </c>
      <c r="G239" s="213"/>
      <c r="H239" s="213"/>
      <c r="I239" s="213"/>
      <c r="J239" s="226">
        <f>BK239</f>
        <v>8067.7399999999998</v>
      </c>
      <c r="K239" s="213"/>
      <c r="L239" s="217"/>
      <c r="M239" s="218"/>
      <c r="N239" s="219"/>
      <c r="O239" s="219"/>
      <c r="P239" s="220">
        <f>SUM(P240:P247)</f>
        <v>0</v>
      </c>
      <c r="Q239" s="219"/>
      <c r="R239" s="220">
        <f>SUM(R240:R247)</f>
        <v>0</v>
      </c>
      <c r="S239" s="219"/>
      <c r="T239" s="221">
        <f>SUM(T240:T247)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22" t="s">
        <v>157</v>
      </c>
      <c r="AT239" s="223" t="s">
        <v>73</v>
      </c>
      <c r="AU239" s="223" t="s">
        <v>82</v>
      </c>
      <c r="AY239" s="222" t="s">
        <v>149</v>
      </c>
      <c r="BK239" s="224">
        <f>SUM(BK240:BK247)</f>
        <v>8067.7399999999998</v>
      </c>
    </row>
    <row r="240" s="2" customFormat="1" ht="23.4566" customHeight="1">
      <c r="A240" s="35"/>
      <c r="B240" s="36"/>
      <c r="C240" s="227" t="s">
        <v>256</v>
      </c>
      <c r="D240" s="227" t="s">
        <v>152</v>
      </c>
      <c r="E240" s="228" t="s">
        <v>487</v>
      </c>
      <c r="F240" s="229" t="s">
        <v>488</v>
      </c>
      <c r="G240" s="230" t="s">
        <v>155</v>
      </c>
      <c r="H240" s="231">
        <v>211.26400000000001</v>
      </c>
      <c r="I240" s="232">
        <v>24</v>
      </c>
      <c r="J240" s="232">
        <f>ROUND(I240*H240,2)</f>
        <v>5070.3400000000001</v>
      </c>
      <c r="K240" s="233"/>
      <c r="L240" s="38"/>
      <c r="M240" s="234" t="s">
        <v>1</v>
      </c>
      <c r="N240" s="235" t="s">
        <v>40</v>
      </c>
      <c r="O240" s="236">
        <v>0</v>
      </c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8" t="s">
        <v>191</v>
      </c>
      <c r="AT240" s="238" t="s">
        <v>152</v>
      </c>
      <c r="AU240" s="238" t="s">
        <v>157</v>
      </c>
      <c r="AY240" s="18" t="s">
        <v>149</v>
      </c>
      <c r="BE240" s="239">
        <f>IF(N240="základná",J240,0)</f>
        <v>0</v>
      </c>
      <c r="BF240" s="239">
        <f>IF(N240="znížená",J240,0)</f>
        <v>5070.3400000000001</v>
      </c>
      <c r="BG240" s="239">
        <f>IF(N240="zákl. prenesená",J240,0)</f>
        <v>0</v>
      </c>
      <c r="BH240" s="239">
        <f>IF(N240="zníž. prenesená",J240,0)</f>
        <v>0</v>
      </c>
      <c r="BI240" s="239">
        <f>IF(N240="nulová",J240,0)</f>
        <v>0</v>
      </c>
      <c r="BJ240" s="18" t="s">
        <v>157</v>
      </c>
      <c r="BK240" s="239">
        <f>ROUND(I240*H240,2)</f>
        <v>5070.3400000000001</v>
      </c>
      <c r="BL240" s="18" t="s">
        <v>191</v>
      </c>
      <c r="BM240" s="238" t="s">
        <v>489</v>
      </c>
    </row>
    <row r="241" s="13" customFormat="1">
      <c r="A241" s="13"/>
      <c r="B241" s="240"/>
      <c r="C241" s="241"/>
      <c r="D241" s="242" t="s">
        <v>158</v>
      </c>
      <c r="E241" s="243" t="s">
        <v>1</v>
      </c>
      <c r="F241" s="244" t="s">
        <v>490</v>
      </c>
      <c r="G241" s="241"/>
      <c r="H241" s="245">
        <v>211.26400000000001</v>
      </c>
      <c r="I241" s="241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0" t="s">
        <v>158</v>
      </c>
      <c r="AU241" s="250" t="s">
        <v>157</v>
      </c>
      <c r="AV241" s="13" t="s">
        <v>157</v>
      </c>
      <c r="AW241" s="13" t="s">
        <v>29</v>
      </c>
      <c r="AX241" s="13" t="s">
        <v>74</v>
      </c>
      <c r="AY241" s="250" t="s">
        <v>149</v>
      </c>
    </row>
    <row r="242" s="14" customFormat="1">
      <c r="A242" s="14"/>
      <c r="B242" s="251"/>
      <c r="C242" s="252"/>
      <c r="D242" s="242" t="s">
        <v>158</v>
      </c>
      <c r="E242" s="253" t="s">
        <v>1</v>
      </c>
      <c r="F242" s="254" t="s">
        <v>160</v>
      </c>
      <c r="G242" s="252"/>
      <c r="H242" s="255">
        <v>211.26400000000001</v>
      </c>
      <c r="I242" s="252"/>
      <c r="J242" s="252"/>
      <c r="K242" s="252"/>
      <c r="L242" s="256"/>
      <c r="M242" s="257"/>
      <c r="N242" s="258"/>
      <c r="O242" s="258"/>
      <c r="P242" s="258"/>
      <c r="Q242" s="258"/>
      <c r="R242" s="258"/>
      <c r="S242" s="258"/>
      <c r="T242" s="25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0" t="s">
        <v>158</v>
      </c>
      <c r="AU242" s="260" t="s">
        <v>157</v>
      </c>
      <c r="AV242" s="14" t="s">
        <v>156</v>
      </c>
      <c r="AW242" s="14" t="s">
        <v>29</v>
      </c>
      <c r="AX242" s="14" t="s">
        <v>82</v>
      </c>
      <c r="AY242" s="260" t="s">
        <v>149</v>
      </c>
    </row>
    <row r="243" s="2" customFormat="1" ht="16.30189" customHeight="1">
      <c r="A243" s="35"/>
      <c r="B243" s="36"/>
      <c r="C243" s="265" t="s">
        <v>491</v>
      </c>
      <c r="D243" s="265" t="s">
        <v>410</v>
      </c>
      <c r="E243" s="266" t="s">
        <v>492</v>
      </c>
      <c r="F243" s="267" t="s">
        <v>493</v>
      </c>
      <c r="G243" s="268" t="s">
        <v>155</v>
      </c>
      <c r="H243" s="269">
        <v>219.715</v>
      </c>
      <c r="I243" s="270">
        <v>11</v>
      </c>
      <c r="J243" s="270">
        <f>ROUND(I243*H243,2)</f>
        <v>2416.8699999999999</v>
      </c>
      <c r="K243" s="271"/>
      <c r="L243" s="272"/>
      <c r="M243" s="273" t="s">
        <v>1</v>
      </c>
      <c r="N243" s="274" t="s">
        <v>40</v>
      </c>
      <c r="O243" s="236">
        <v>0</v>
      </c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8" t="s">
        <v>228</v>
      </c>
      <c r="AT243" s="238" t="s">
        <v>410</v>
      </c>
      <c r="AU243" s="238" t="s">
        <v>157</v>
      </c>
      <c r="AY243" s="18" t="s">
        <v>149</v>
      </c>
      <c r="BE243" s="239">
        <f>IF(N243="základná",J243,0)</f>
        <v>0</v>
      </c>
      <c r="BF243" s="239">
        <f>IF(N243="znížená",J243,0)</f>
        <v>2416.8699999999999</v>
      </c>
      <c r="BG243" s="239">
        <f>IF(N243="zákl. prenesená",J243,0)</f>
        <v>0</v>
      </c>
      <c r="BH243" s="239">
        <f>IF(N243="zníž. prenesená",J243,0)</f>
        <v>0</v>
      </c>
      <c r="BI243" s="239">
        <f>IF(N243="nulová",J243,0)</f>
        <v>0</v>
      </c>
      <c r="BJ243" s="18" t="s">
        <v>157</v>
      </c>
      <c r="BK243" s="239">
        <f>ROUND(I243*H243,2)</f>
        <v>2416.8699999999999</v>
      </c>
      <c r="BL243" s="18" t="s">
        <v>191</v>
      </c>
      <c r="BM243" s="238" t="s">
        <v>494</v>
      </c>
    </row>
    <row r="244" s="13" customFormat="1">
      <c r="A244" s="13"/>
      <c r="B244" s="240"/>
      <c r="C244" s="241"/>
      <c r="D244" s="242" t="s">
        <v>158</v>
      </c>
      <c r="E244" s="243" t="s">
        <v>1</v>
      </c>
      <c r="F244" s="244" t="s">
        <v>495</v>
      </c>
      <c r="G244" s="241"/>
      <c r="H244" s="245">
        <v>219.715</v>
      </c>
      <c r="I244" s="241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0" t="s">
        <v>158</v>
      </c>
      <c r="AU244" s="250" t="s">
        <v>157</v>
      </c>
      <c r="AV244" s="13" t="s">
        <v>157</v>
      </c>
      <c r="AW244" s="13" t="s">
        <v>29</v>
      </c>
      <c r="AX244" s="13" t="s">
        <v>74</v>
      </c>
      <c r="AY244" s="250" t="s">
        <v>149</v>
      </c>
    </row>
    <row r="245" s="14" customFormat="1">
      <c r="A245" s="14"/>
      <c r="B245" s="251"/>
      <c r="C245" s="252"/>
      <c r="D245" s="242" t="s">
        <v>158</v>
      </c>
      <c r="E245" s="253" t="s">
        <v>1</v>
      </c>
      <c r="F245" s="254" t="s">
        <v>160</v>
      </c>
      <c r="G245" s="252"/>
      <c r="H245" s="255">
        <v>219.715</v>
      </c>
      <c r="I245" s="252"/>
      <c r="J245" s="252"/>
      <c r="K245" s="252"/>
      <c r="L245" s="256"/>
      <c r="M245" s="257"/>
      <c r="N245" s="258"/>
      <c r="O245" s="258"/>
      <c r="P245" s="258"/>
      <c r="Q245" s="258"/>
      <c r="R245" s="258"/>
      <c r="S245" s="258"/>
      <c r="T245" s="25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0" t="s">
        <v>158</v>
      </c>
      <c r="AU245" s="260" t="s">
        <v>157</v>
      </c>
      <c r="AV245" s="14" t="s">
        <v>156</v>
      </c>
      <c r="AW245" s="14" t="s">
        <v>29</v>
      </c>
      <c r="AX245" s="14" t="s">
        <v>82</v>
      </c>
      <c r="AY245" s="260" t="s">
        <v>149</v>
      </c>
    </row>
    <row r="246" s="2" customFormat="1" ht="16.30189" customHeight="1">
      <c r="A246" s="35"/>
      <c r="B246" s="36"/>
      <c r="C246" s="227" t="s">
        <v>262</v>
      </c>
      <c r="D246" s="227" t="s">
        <v>152</v>
      </c>
      <c r="E246" s="228" t="s">
        <v>496</v>
      </c>
      <c r="F246" s="229" t="s">
        <v>497</v>
      </c>
      <c r="G246" s="230" t="s">
        <v>155</v>
      </c>
      <c r="H246" s="231">
        <v>211.26400000000001</v>
      </c>
      <c r="I246" s="232">
        <v>2</v>
      </c>
      <c r="J246" s="232">
        <f>ROUND(I246*H246,2)</f>
        <v>422.52999999999997</v>
      </c>
      <c r="K246" s="233"/>
      <c r="L246" s="38"/>
      <c r="M246" s="234" t="s">
        <v>1</v>
      </c>
      <c r="N246" s="235" t="s">
        <v>40</v>
      </c>
      <c r="O246" s="236">
        <v>0</v>
      </c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8" t="s">
        <v>191</v>
      </c>
      <c r="AT246" s="238" t="s">
        <v>152</v>
      </c>
      <c r="AU246" s="238" t="s">
        <v>157</v>
      </c>
      <c r="AY246" s="18" t="s">
        <v>149</v>
      </c>
      <c r="BE246" s="239">
        <f>IF(N246="základná",J246,0)</f>
        <v>0</v>
      </c>
      <c r="BF246" s="239">
        <f>IF(N246="znížená",J246,0)</f>
        <v>422.52999999999997</v>
      </c>
      <c r="BG246" s="239">
        <f>IF(N246="zákl. prenesená",J246,0)</f>
        <v>0</v>
      </c>
      <c r="BH246" s="239">
        <f>IF(N246="zníž. prenesená",J246,0)</f>
        <v>0</v>
      </c>
      <c r="BI246" s="239">
        <f>IF(N246="nulová",J246,0)</f>
        <v>0</v>
      </c>
      <c r="BJ246" s="18" t="s">
        <v>157</v>
      </c>
      <c r="BK246" s="239">
        <f>ROUND(I246*H246,2)</f>
        <v>422.52999999999997</v>
      </c>
      <c r="BL246" s="18" t="s">
        <v>191</v>
      </c>
      <c r="BM246" s="238" t="s">
        <v>498</v>
      </c>
    </row>
    <row r="247" s="2" customFormat="1" ht="23.4566" customHeight="1">
      <c r="A247" s="35"/>
      <c r="B247" s="36"/>
      <c r="C247" s="227" t="s">
        <v>499</v>
      </c>
      <c r="D247" s="227" t="s">
        <v>152</v>
      </c>
      <c r="E247" s="228" t="s">
        <v>500</v>
      </c>
      <c r="F247" s="229" t="s">
        <v>501</v>
      </c>
      <c r="G247" s="230" t="s">
        <v>359</v>
      </c>
      <c r="H247" s="231">
        <v>79</v>
      </c>
      <c r="I247" s="232">
        <v>2</v>
      </c>
      <c r="J247" s="232">
        <f>ROUND(I247*H247,2)</f>
        <v>158</v>
      </c>
      <c r="K247" s="233"/>
      <c r="L247" s="38"/>
      <c r="M247" s="234" t="s">
        <v>1</v>
      </c>
      <c r="N247" s="235" t="s">
        <v>40</v>
      </c>
      <c r="O247" s="236">
        <v>0</v>
      </c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8" t="s">
        <v>191</v>
      </c>
      <c r="AT247" s="238" t="s">
        <v>152</v>
      </c>
      <c r="AU247" s="238" t="s">
        <v>157</v>
      </c>
      <c r="AY247" s="18" t="s">
        <v>149</v>
      </c>
      <c r="BE247" s="239">
        <f>IF(N247="základná",J247,0)</f>
        <v>0</v>
      </c>
      <c r="BF247" s="239">
        <f>IF(N247="znížená",J247,0)</f>
        <v>158</v>
      </c>
      <c r="BG247" s="239">
        <f>IF(N247="zákl. prenesená",J247,0)</f>
        <v>0</v>
      </c>
      <c r="BH247" s="239">
        <f>IF(N247="zníž. prenesená",J247,0)</f>
        <v>0</v>
      </c>
      <c r="BI247" s="239">
        <f>IF(N247="nulová",J247,0)</f>
        <v>0</v>
      </c>
      <c r="BJ247" s="18" t="s">
        <v>157</v>
      </c>
      <c r="BK247" s="239">
        <f>ROUND(I247*H247,2)</f>
        <v>158</v>
      </c>
      <c r="BL247" s="18" t="s">
        <v>191</v>
      </c>
      <c r="BM247" s="238" t="s">
        <v>502</v>
      </c>
    </row>
    <row r="248" s="12" customFormat="1" ht="22.8" customHeight="1">
      <c r="A248" s="12"/>
      <c r="B248" s="212"/>
      <c r="C248" s="213"/>
      <c r="D248" s="214" t="s">
        <v>73</v>
      </c>
      <c r="E248" s="225" t="s">
        <v>503</v>
      </c>
      <c r="F248" s="225" t="s">
        <v>504</v>
      </c>
      <c r="G248" s="213"/>
      <c r="H248" s="213"/>
      <c r="I248" s="213"/>
      <c r="J248" s="226">
        <f>BK248</f>
        <v>4821.8699999999999</v>
      </c>
      <c r="K248" s="213"/>
      <c r="L248" s="217"/>
      <c r="M248" s="218"/>
      <c r="N248" s="219"/>
      <c r="O248" s="219"/>
      <c r="P248" s="220">
        <f>SUM(P249:P256)</f>
        <v>0</v>
      </c>
      <c r="Q248" s="219"/>
      <c r="R248" s="220">
        <f>SUM(R249:R256)</f>
        <v>0</v>
      </c>
      <c r="S248" s="219"/>
      <c r="T248" s="221">
        <f>SUM(T249:T256)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22" t="s">
        <v>157</v>
      </c>
      <c r="AT248" s="223" t="s">
        <v>73</v>
      </c>
      <c r="AU248" s="223" t="s">
        <v>82</v>
      </c>
      <c r="AY248" s="222" t="s">
        <v>149</v>
      </c>
      <c r="BK248" s="224">
        <f>SUM(BK249:BK256)</f>
        <v>4821.8699999999999</v>
      </c>
    </row>
    <row r="249" s="2" customFormat="1" ht="23.4566" customHeight="1">
      <c r="A249" s="35"/>
      <c r="B249" s="36"/>
      <c r="C249" s="227" t="s">
        <v>265</v>
      </c>
      <c r="D249" s="227" t="s">
        <v>152</v>
      </c>
      <c r="E249" s="228" t="s">
        <v>505</v>
      </c>
      <c r="F249" s="229" t="s">
        <v>506</v>
      </c>
      <c r="G249" s="230" t="s">
        <v>155</v>
      </c>
      <c r="H249" s="231">
        <v>706.46199999999999</v>
      </c>
      <c r="I249" s="232">
        <v>1.1499999999999999</v>
      </c>
      <c r="J249" s="232">
        <f>ROUND(I249*H249,2)</f>
        <v>812.42999999999995</v>
      </c>
      <c r="K249" s="233"/>
      <c r="L249" s="38"/>
      <c r="M249" s="234" t="s">
        <v>1</v>
      </c>
      <c r="N249" s="235" t="s">
        <v>40</v>
      </c>
      <c r="O249" s="236">
        <v>0</v>
      </c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8" t="s">
        <v>191</v>
      </c>
      <c r="AT249" s="238" t="s">
        <v>152</v>
      </c>
      <c r="AU249" s="238" t="s">
        <v>157</v>
      </c>
      <c r="AY249" s="18" t="s">
        <v>149</v>
      </c>
      <c r="BE249" s="239">
        <f>IF(N249="základná",J249,0)</f>
        <v>0</v>
      </c>
      <c r="BF249" s="239">
        <f>IF(N249="znížená",J249,0)</f>
        <v>812.42999999999995</v>
      </c>
      <c r="BG249" s="239">
        <f>IF(N249="zákl. prenesená",J249,0)</f>
        <v>0</v>
      </c>
      <c r="BH249" s="239">
        <f>IF(N249="zníž. prenesená",J249,0)</f>
        <v>0</v>
      </c>
      <c r="BI249" s="239">
        <f>IF(N249="nulová",J249,0)</f>
        <v>0</v>
      </c>
      <c r="BJ249" s="18" t="s">
        <v>157</v>
      </c>
      <c r="BK249" s="239">
        <f>ROUND(I249*H249,2)</f>
        <v>812.42999999999995</v>
      </c>
      <c r="BL249" s="18" t="s">
        <v>191</v>
      </c>
      <c r="BM249" s="238" t="s">
        <v>507</v>
      </c>
    </row>
    <row r="250" s="13" customFormat="1">
      <c r="A250" s="13"/>
      <c r="B250" s="240"/>
      <c r="C250" s="241"/>
      <c r="D250" s="242" t="s">
        <v>158</v>
      </c>
      <c r="E250" s="243" t="s">
        <v>1</v>
      </c>
      <c r="F250" s="244" t="s">
        <v>508</v>
      </c>
      <c r="G250" s="241"/>
      <c r="H250" s="245">
        <v>706.46199999999999</v>
      </c>
      <c r="I250" s="241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0" t="s">
        <v>158</v>
      </c>
      <c r="AU250" s="250" t="s">
        <v>157</v>
      </c>
      <c r="AV250" s="13" t="s">
        <v>157</v>
      </c>
      <c r="AW250" s="13" t="s">
        <v>29</v>
      </c>
      <c r="AX250" s="13" t="s">
        <v>74</v>
      </c>
      <c r="AY250" s="250" t="s">
        <v>149</v>
      </c>
    </row>
    <row r="251" s="14" customFormat="1">
      <c r="A251" s="14"/>
      <c r="B251" s="251"/>
      <c r="C251" s="252"/>
      <c r="D251" s="242" t="s">
        <v>158</v>
      </c>
      <c r="E251" s="253" t="s">
        <v>1</v>
      </c>
      <c r="F251" s="254" t="s">
        <v>160</v>
      </c>
      <c r="G251" s="252"/>
      <c r="H251" s="255">
        <v>706.46199999999999</v>
      </c>
      <c r="I251" s="252"/>
      <c r="J251" s="252"/>
      <c r="K251" s="252"/>
      <c r="L251" s="256"/>
      <c r="M251" s="257"/>
      <c r="N251" s="258"/>
      <c r="O251" s="258"/>
      <c r="P251" s="258"/>
      <c r="Q251" s="258"/>
      <c r="R251" s="258"/>
      <c r="S251" s="258"/>
      <c r="T251" s="25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0" t="s">
        <v>158</v>
      </c>
      <c r="AU251" s="260" t="s">
        <v>157</v>
      </c>
      <c r="AV251" s="14" t="s">
        <v>156</v>
      </c>
      <c r="AW251" s="14" t="s">
        <v>29</v>
      </c>
      <c r="AX251" s="14" t="s">
        <v>82</v>
      </c>
      <c r="AY251" s="260" t="s">
        <v>149</v>
      </c>
    </row>
    <row r="252" s="2" customFormat="1" ht="23.4566" customHeight="1">
      <c r="A252" s="35"/>
      <c r="B252" s="36"/>
      <c r="C252" s="227" t="s">
        <v>509</v>
      </c>
      <c r="D252" s="227" t="s">
        <v>152</v>
      </c>
      <c r="E252" s="228" t="s">
        <v>510</v>
      </c>
      <c r="F252" s="229" t="s">
        <v>511</v>
      </c>
      <c r="G252" s="230" t="s">
        <v>155</v>
      </c>
      <c r="H252" s="231">
        <v>1002.361</v>
      </c>
      <c r="I252" s="232">
        <v>1.9199999999999999</v>
      </c>
      <c r="J252" s="232">
        <f>ROUND(I252*H252,2)</f>
        <v>1924.53</v>
      </c>
      <c r="K252" s="233"/>
      <c r="L252" s="38"/>
      <c r="M252" s="234" t="s">
        <v>1</v>
      </c>
      <c r="N252" s="235" t="s">
        <v>40</v>
      </c>
      <c r="O252" s="236">
        <v>0</v>
      </c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38" t="s">
        <v>191</v>
      </c>
      <c r="AT252" s="238" t="s">
        <v>152</v>
      </c>
      <c r="AU252" s="238" t="s">
        <v>157</v>
      </c>
      <c r="AY252" s="18" t="s">
        <v>149</v>
      </c>
      <c r="BE252" s="239">
        <f>IF(N252="základná",J252,0)</f>
        <v>0</v>
      </c>
      <c r="BF252" s="239">
        <f>IF(N252="znížená",J252,0)</f>
        <v>1924.53</v>
      </c>
      <c r="BG252" s="239">
        <f>IF(N252="zákl. prenesená",J252,0)</f>
        <v>0</v>
      </c>
      <c r="BH252" s="239">
        <f>IF(N252="zníž. prenesená",J252,0)</f>
        <v>0</v>
      </c>
      <c r="BI252" s="239">
        <f>IF(N252="nulová",J252,0)</f>
        <v>0</v>
      </c>
      <c r="BJ252" s="18" t="s">
        <v>157</v>
      </c>
      <c r="BK252" s="239">
        <f>ROUND(I252*H252,2)</f>
        <v>1924.53</v>
      </c>
      <c r="BL252" s="18" t="s">
        <v>191</v>
      </c>
      <c r="BM252" s="238" t="s">
        <v>512</v>
      </c>
    </row>
    <row r="253" s="2" customFormat="1" ht="36.72453" customHeight="1">
      <c r="A253" s="35"/>
      <c r="B253" s="36"/>
      <c r="C253" s="227" t="s">
        <v>270</v>
      </c>
      <c r="D253" s="227" t="s">
        <v>152</v>
      </c>
      <c r="E253" s="228" t="s">
        <v>513</v>
      </c>
      <c r="F253" s="229" t="s">
        <v>514</v>
      </c>
      <c r="G253" s="230" t="s">
        <v>155</v>
      </c>
      <c r="H253" s="231">
        <v>1002.361</v>
      </c>
      <c r="I253" s="232">
        <v>2.0800000000000001</v>
      </c>
      <c r="J253" s="232">
        <f>ROUND(I253*H253,2)</f>
        <v>2084.9099999999999</v>
      </c>
      <c r="K253" s="233"/>
      <c r="L253" s="38"/>
      <c r="M253" s="234" t="s">
        <v>1</v>
      </c>
      <c r="N253" s="235" t="s">
        <v>40</v>
      </c>
      <c r="O253" s="236">
        <v>0</v>
      </c>
      <c r="P253" s="236">
        <f>O253*H253</f>
        <v>0</v>
      </c>
      <c r="Q253" s="236">
        <v>0</v>
      </c>
      <c r="R253" s="236">
        <f>Q253*H253</f>
        <v>0</v>
      </c>
      <c r="S253" s="236">
        <v>0</v>
      </c>
      <c r="T253" s="23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38" t="s">
        <v>191</v>
      </c>
      <c r="AT253" s="238" t="s">
        <v>152</v>
      </c>
      <c r="AU253" s="238" t="s">
        <v>157</v>
      </c>
      <c r="AY253" s="18" t="s">
        <v>149</v>
      </c>
      <c r="BE253" s="239">
        <f>IF(N253="základná",J253,0)</f>
        <v>0</v>
      </c>
      <c r="BF253" s="239">
        <f>IF(N253="znížená",J253,0)</f>
        <v>2084.9099999999999</v>
      </c>
      <c r="BG253" s="239">
        <f>IF(N253="zákl. prenesená",J253,0)</f>
        <v>0</v>
      </c>
      <c r="BH253" s="239">
        <f>IF(N253="zníž. prenesená",J253,0)</f>
        <v>0</v>
      </c>
      <c r="BI253" s="239">
        <f>IF(N253="nulová",J253,0)</f>
        <v>0</v>
      </c>
      <c r="BJ253" s="18" t="s">
        <v>157</v>
      </c>
      <c r="BK253" s="239">
        <f>ROUND(I253*H253,2)</f>
        <v>2084.9099999999999</v>
      </c>
      <c r="BL253" s="18" t="s">
        <v>191</v>
      </c>
      <c r="BM253" s="238" t="s">
        <v>515</v>
      </c>
    </row>
    <row r="254" s="13" customFormat="1">
      <c r="A254" s="13"/>
      <c r="B254" s="240"/>
      <c r="C254" s="241"/>
      <c r="D254" s="242" t="s">
        <v>158</v>
      </c>
      <c r="E254" s="243" t="s">
        <v>1</v>
      </c>
      <c r="F254" s="244" t="s">
        <v>516</v>
      </c>
      <c r="G254" s="241"/>
      <c r="H254" s="245">
        <v>890.55100000000004</v>
      </c>
      <c r="I254" s="241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0" t="s">
        <v>158</v>
      </c>
      <c r="AU254" s="250" t="s">
        <v>157</v>
      </c>
      <c r="AV254" s="13" t="s">
        <v>157</v>
      </c>
      <c r="AW254" s="13" t="s">
        <v>29</v>
      </c>
      <c r="AX254" s="13" t="s">
        <v>74</v>
      </c>
      <c r="AY254" s="250" t="s">
        <v>149</v>
      </c>
    </row>
    <row r="255" s="13" customFormat="1">
      <c r="A255" s="13"/>
      <c r="B255" s="240"/>
      <c r="C255" s="241"/>
      <c r="D255" s="242" t="s">
        <v>158</v>
      </c>
      <c r="E255" s="243" t="s">
        <v>1</v>
      </c>
      <c r="F255" s="244" t="s">
        <v>517</v>
      </c>
      <c r="G255" s="241"/>
      <c r="H255" s="245">
        <v>111.81</v>
      </c>
      <c r="I255" s="241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0" t="s">
        <v>158</v>
      </c>
      <c r="AU255" s="250" t="s">
        <v>157</v>
      </c>
      <c r="AV255" s="13" t="s">
        <v>157</v>
      </c>
      <c r="AW255" s="13" t="s">
        <v>29</v>
      </c>
      <c r="AX255" s="13" t="s">
        <v>74</v>
      </c>
      <c r="AY255" s="250" t="s">
        <v>149</v>
      </c>
    </row>
    <row r="256" s="14" customFormat="1">
      <c r="A256" s="14"/>
      <c r="B256" s="251"/>
      <c r="C256" s="252"/>
      <c r="D256" s="242" t="s">
        <v>158</v>
      </c>
      <c r="E256" s="253" t="s">
        <v>1</v>
      </c>
      <c r="F256" s="254" t="s">
        <v>160</v>
      </c>
      <c r="G256" s="252"/>
      <c r="H256" s="255">
        <v>1002.3610000000001</v>
      </c>
      <c r="I256" s="252"/>
      <c r="J256" s="252"/>
      <c r="K256" s="252"/>
      <c r="L256" s="256"/>
      <c r="M256" s="257"/>
      <c r="N256" s="258"/>
      <c r="O256" s="258"/>
      <c r="P256" s="258"/>
      <c r="Q256" s="258"/>
      <c r="R256" s="258"/>
      <c r="S256" s="258"/>
      <c r="T256" s="25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0" t="s">
        <v>158</v>
      </c>
      <c r="AU256" s="260" t="s">
        <v>157</v>
      </c>
      <c r="AV256" s="14" t="s">
        <v>156</v>
      </c>
      <c r="AW256" s="14" t="s">
        <v>29</v>
      </c>
      <c r="AX256" s="14" t="s">
        <v>82</v>
      </c>
      <c r="AY256" s="260" t="s">
        <v>149</v>
      </c>
    </row>
    <row r="257" s="12" customFormat="1" ht="25.92" customHeight="1">
      <c r="A257" s="12"/>
      <c r="B257" s="212"/>
      <c r="C257" s="213"/>
      <c r="D257" s="214" t="s">
        <v>73</v>
      </c>
      <c r="E257" s="215" t="s">
        <v>346</v>
      </c>
      <c r="F257" s="215" t="s">
        <v>347</v>
      </c>
      <c r="G257" s="213"/>
      <c r="H257" s="213"/>
      <c r="I257" s="213"/>
      <c r="J257" s="216">
        <f>BK257</f>
        <v>1837.0999999999999</v>
      </c>
      <c r="K257" s="213"/>
      <c r="L257" s="217"/>
      <c r="M257" s="218"/>
      <c r="N257" s="219"/>
      <c r="O257" s="219"/>
      <c r="P257" s="220">
        <f>SUM(P258:P261)</f>
        <v>0</v>
      </c>
      <c r="Q257" s="219"/>
      <c r="R257" s="220">
        <f>SUM(R258:R261)</f>
        <v>0</v>
      </c>
      <c r="S257" s="219"/>
      <c r="T257" s="221">
        <f>SUM(T258:T261)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22" t="s">
        <v>156</v>
      </c>
      <c r="AT257" s="223" t="s">
        <v>73</v>
      </c>
      <c r="AU257" s="223" t="s">
        <v>74</v>
      </c>
      <c r="AY257" s="222" t="s">
        <v>149</v>
      </c>
      <c r="BK257" s="224">
        <f>SUM(BK258:BK261)</f>
        <v>1837.0999999999999</v>
      </c>
    </row>
    <row r="258" s="2" customFormat="1" ht="36.72453" customHeight="1">
      <c r="A258" s="35"/>
      <c r="B258" s="36"/>
      <c r="C258" s="227" t="s">
        <v>518</v>
      </c>
      <c r="D258" s="227" t="s">
        <v>152</v>
      </c>
      <c r="E258" s="228" t="s">
        <v>519</v>
      </c>
      <c r="F258" s="229" t="s">
        <v>520</v>
      </c>
      <c r="G258" s="230" t="s">
        <v>350</v>
      </c>
      <c r="H258" s="231">
        <v>75.25</v>
      </c>
      <c r="I258" s="232">
        <v>24.399999999999999</v>
      </c>
      <c r="J258" s="232">
        <f>ROUND(I258*H258,2)</f>
        <v>1836.0999999999999</v>
      </c>
      <c r="K258" s="233"/>
      <c r="L258" s="38"/>
      <c r="M258" s="234" t="s">
        <v>1</v>
      </c>
      <c r="N258" s="235" t="s">
        <v>40</v>
      </c>
      <c r="O258" s="236">
        <v>0</v>
      </c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38" t="s">
        <v>351</v>
      </c>
      <c r="AT258" s="238" t="s">
        <v>152</v>
      </c>
      <c r="AU258" s="238" t="s">
        <v>82</v>
      </c>
      <c r="AY258" s="18" t="s">
        <v>149</v>
      </c>
      <c r="BE258" s="239">
        <f>IF(N258="základná",J258,0)</f>
        <v>0</v>
      </c>
      <c r="BF258" s="239">
        <f>IF(N258="znížená",J258,0)</f>
        <v>1836.0999999999999</v>
      </c>
      <c r="BG258" s="239">
        <f>IF(N258="zákl. prenesená",J258,0)</f>
        <v>0</v>
      </c>
      <c r="BH258" s="239">
        <f>IF(N258="zníž. prenesená",J258,0)</f>
        <v>0</v>
      </c>
      <c r="BI258" s="239">
        <f>IF(N258="nulová",J258,0)</f>
        <v>0</v>
      </c>
      <c r="BJ258" s="18" t="s">
        <v>157</v>
      </c>
      <c r="BK258" s="239">
        <f>ROUND(I258*H258,2)</f>
        <v>1836.0999999999999</v>
      </c>
      <c r="BL258" s="18" t="s">
        <v>351</v>
      </c>
      <c r="BM258" s="238" t="s">
        <v>521</v>
      </c>
    </row>
    <row r="259" s="13" customFormat="1">
      <c r="A259" s="13"/>
      <c r="B259" s="240"/>
      <c r="C259" s="241"/>
      <c r="D259" s="242" t="s">
        <v>158</v>
      </c>
      <c r="E259" s="243" t="s">
        <v>1</v>
      </c>
      <c r="F259" s="244" t="s">
        <v>522</v>
      </c>
      <c r="G259" s="241"/>
      <c r="H259" s="245">
        <v>75.25</v>
      </c>
      <c r="I259" s="241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0" t="s">
        <v>158</v>
      </c>
      <c r="AU259" s="250" t="s">
        <v>82</v>
      </c>
      <c r="AV259" s="13" t="s">
        <v>157</v>
      </c>
      <c r="AW259" s="13" t="s">
        <v>29</v>
      </c>
      <c r="AX259" s="13" t="s">
        <v>74</v>
      </c>
      <c r="AY259" s="250" t="s">
        <v>149</v>
      </c>
    </row>
    <row r="260" s="14" customFormat="1">
      <c r="A260" s="14"/>
      <c r="B260" s="251"/>
      <c r="C260" s="252"/>
      <c r="D260" s="242" t="s">
        <v>158</v>
      </c>
      <c r="E260" s="253" t="s">
        <v>1</v>
      </c>
      <c r="F260" s="254" t="s">
        <v>160</v>
      </c>
      <c r="G260" s="252"/>
      <c r="H260" s="255">
        <v>75.25</v>
      </c>
      <c r="I260" s="252"/>
      <c r="J260" s="252"/>
      <c r="K260" s="252"/>
      <c r="L260" s="256"/>
      <c r="M260" s="257"/>
      <c r="N260" s="258"/>
      <c r="O260" s="258"/>
      <c r="P260" s="258"/>
      <c r="Q260" s="258"/>
      <c r="R260" s="258"/>
      <c r="S260" s="258"/>
      <c r="T260" s="25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0" t="s">
        <v>158</v>
      </c>
      <c r="AU260" s="260" t="s">
        <v>82</v>
      </c>
      <c r="AV260" s="14" t="s">
        <v>156</v>
      </c>
      <c r="AW260" s="14" t="s">
        <v>29</v>
      </c>
      <c r="AX260" s="14" t="s">
        <v>82</v>
      </c>
      <c r="AY260" s="260" t="s">
        <v>149</v>
      </c>
    </row>
    <row r="261" s="2" customFormat="1" ht="16.30189" customHeight="1">
      <c r="A261" s="35"/>
      <c r="B261" s="36"/>
      <c r="C261" s="265" t="s">
        <v>273</v>
      </c>
      <c r="D261" s="265" t="s">
        <v>410</v>
      </c>
      <c r="E261" s="266" t="s">
        <v>523</v>
      </c>
      <c r="F261" s="267" t="s">
        <v>524</v>
      </c>
      <c r="G261" s="268" t="s">
        <v>525</v>
      </c>
      <c r="H261" s="269">
        <v>1</v>
      </c>
      <c r="I261" s="270">
        <v>1</v>
      </c>
      <c r="J261" s="270">
        <f>ROUND(I261*H261,2)</f>
        <v>1</v>
      </c>
      <c r="K261" s="271"/>
      <c r="L261" s="272"/>
      <c r="M261" s="273" t="s">
        <v>1</v>
      </c>
      <c r="N261" s="274" t="s">
        <v>40</v>
      </c>
      <c r="O261" s="236">
        <v>0</v>
      </c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8" t="s">
        <v>351</v>
      </c>
      <c r="AT261" s="238" t="s">
        <v>410</v>
      </c>
      <c r="AU261" s="238" t="s">
        <v>82</v>
      </c>
      <c r="AY261" s="18" t="s">
        <v>149</v>
      </c>
      <c r="BE261" s="239">
        <f>IF(N261="základná",J261,0)</f>
        <v>0</v>
      </c>
      <c r="BF261" s="239">
        <f>IF(N261="znížená",J261,0)</f>
        <v>1</v>
      </c>
      <c r="BG261" s="239">
        <f>IF(N261="zákl. prenesená",J261,0)</f>
        <v>0</v>
      </c>
      <c r="BH261" s="239">
        <f>IF(N261="zníž. prenesená",J261,0)</f>
        <v>0</v>
      </c>
      <c r="BI261" s="239">
        <f>IF(N261="nulová",J261,0)</f>
        <v>0</v>
      </c>
      <c r="BJ261" s="18" t="s">
        <v>157</v>
      </c>
      <c r="BK261" s="239">
        <f>ROUND(I261*H261,2)</f>
        <v>1</v>
      </c>
      <c r="BL261" s="18" t="s">
        <v>351</v>
      </c>
      <c r="BM261" s="238" t="s">
        <v>526</v>
      </c>
    </row>
    <row r="262" s="12" customFormat="1" ht="25.92" customHeight="1">
      <c r="A262" s="12"/>
      <c r="B262" s="212"/>
      <c r="C262" s="213"/>
      <c r="D262" s="214" t="s">
        <v>73</v>
      </c>
      <c r="E262" s="215" t="s">
        <v>354</v>
      </c>
      <c r="F262" s="215" t="s">
        <v>355</v>
      </c>
      <c r="G262" s="213"/>
      <c r="H262" s="213"/>
      <c r="I262" s="213"/>
      <c r="J262" s="216">
        <f>BK262</f>
        <v>540</v>
      </c>
      <c r="K262" s="213"/>
      <c r="L262" s="217"/>
      <c r="M262" s="218"/>
      <c r="N262" s="219"/>
      <c r="O262" s="219"/>
      <c r="P262" s="220">
        <f>P263</f>
        <v>0</v>
      </c>
      <c r="Q262" s="219"/>
      <c r="R262" s="220">
        <f>R263</f>
        <v>0</v>
      </c>
      <c r="S262" s="219"/>
      <c r="T262" s="221">
        <f>T263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22" t="s">
        <v>175</v>
      </c>
      <c r="AT262" s="223" t="s">
        <v>73</v>
      </c>
      <c r="AU262" s="223" t="s">
        <v>74</v>
      </c>
      <c r="AY262" s="222" t="s">
        <v>149</v>
      </c>
      <c r="BK262" s="224">
        <f>BK263</f>
        <v>540</v>
      </c>
    </row>
    <row r="263" s="2" customFormat="1" ht="23.4566" customHeight="1">
      <c r="A263" s="35"/>
      <c r="B263" s="36"/>
      <c r="C263" s="227" t="s">
        <v>527</v>
      </c>
      <c r="D263" s="227" t="s">
        <v>152</v>
      </c>
      <c r="E263" s="228" t="s">
        <v>357</v>
      </c>
      <c r="F263" s="229" t="s">
        <v>358</v>
      </c>
      <c r="G263" s="230" t="s">
        <v>359</v>
      </c>
      <c r="H263" s="231">
        <v>270</v>
      </c>
      <c r="I263" s="232">
        <v>2</v>
      </c>
      <c r="J263" s="232">
        <f>ROUND(I263*H263,2)</f>
        <v>540</v>
      </c>
      <c r="K263" s="233"/>
      <c r="L263" s="38"/>
      <c r="M263" s="234" t="s">
        <v>1</v>
      </c>
      <c r="N263" s="235" t="s">
        <v>40</v>
      </c>
      <c r="O263" s="236">
        <v>0</v>
      </c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8" t="s">
        <v>156</v>
      </c>
      <c r="AT263" s="238" t="s">
        <v>152</v>
      </c>
      <c r="AU263" s="238" t="s">
        <v>82</v>
      </c>
      <c r="AY263" s="18" t="s">
        <v>149</v>
      </c>
      <c r="BE263" s="239">
        <f>IF(N263="základná",J263,0)</f>
        <v>0</v>
      </c>
      <c r="BF263" s="239">
        <f>IF(N263="znížená",J263,0)</f>
        <v>540</v>
      </c>
      <c r="BG263" s="239">
        <f>IF(N263="zákl. prenesená",J263,0)</f>
        <v>0</v>
      </c>
      <c r="BH263" s="239">
        <f>IF(N263="zníž. prenesená",J263,0)</f>
        <v>0</v>
      </c>
      <c r="BI263" s="239">
        <f>IF(N263="nulová",J263,0)</f>
        <v>0</v>
      </c>
      <c r="BJ263" s="18" t="s">
        <v>157</v>
      </c>
      <c r="BK263" s="239">
        <f>ROUND(I263*H263,2)</f>
        <v>540</v>
      </c>
      <c r="BL263" s="18" t="s">
        <v>156</v>
      </c>
      <c r="BM263" s="238" t="s">
        <v>528</v>
      </c>
    </row>
    <row r="264" s="12" customFormat="1" ht="25.92" customHeight="1">
      <c r="A264" s="12"/>
      <c r="B264" s="212"/>
      <c r="C264" s="213"/>
      <c r="D264" s="214" t="s">
        <v>73</v>
      </c>
      <c r="E264" s="215" t="s">
        <v>361</v>
      </c>
      <c r="F264" s="215" t="s">
        <v>362</v>
      </c>
      <c r="G264" s="213"/>
      <c r="H264" s="213"/>
      <c r="I264" s="213"/>
      <c r="J264" s="216">
        <f>BK264</f>
        <v>0</v>
      </c>
      <c r="K264" s="213"/>
      <c r="L264" s="217"/>
      <c r="M264" s="261"/>
      <c r="N264" s="262"/>
      <c r="O264" s="262"/>
      <c r="P264" s="263">
        <v>0</v>
      </c>
      <c r="Q264" s="262"/>
      <c r="R264" s="263">
        <v>0</v>
      </c>
      <c r="S264" s="262"/>
      <c r="T264" s="264"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22" t="s">
        <v>82</v>
      </c>
      <c r="AT264" s="223" t="s">
        <v>73</v>
      </c>
      <c r="AU264" s="223" t="s">
        <v>74</v>
      </c>
      <c r="AY264" s="222" t="s">
        <v>149</v>
      </c>
      <c r="BK264" s="224">
        <v>0</v>
      </c>
    </row>
    <row r="265" s="2" customFormat="1" ht="6.96" customHeight="1">
      <c r="A265" s="35"/>
      <c r="B265" s="68"/>
      <c r="C265" s="69"/>
      <c r="D265" s="69"/>
      <c r="E265" s="69"/>
      <c r="F265" s="69"/>
      <c r="G265" s="69"/>
      <c r="H265" s="69"/>
      <c r="I265" s="69"/>
      <c r="J265" s="69"/>
      <c r="K265" s="69"/>
      <c r="L265" s="38"/>
      <c r="M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</row>
  </sheetData>
  <sheetProtection sheet="1" autoFilter="0" formatColumns="0" formatRows="0" objects="1" scenarios="1" spinCount="100000" saltValue="59z4TXGxLGtUuh6yxKyvQWODrGy0rdd/t/jamL0twNjsp0upx+3pecslMpopHRee7rJoIfhO1DjyHRBplIG2Nw==" hashValue="wpYhR8WbpRxnDMhVlXQHHXvI9DYFDBWojm+TsjLqyTw914LlOIJstGRaMpM+Dh001PhkuR7G/l6biN2E4stjkQ==" algorithmName="SHA-512" password="CC35"/>
  <autoFilter ref="C130:K264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hidden="1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1"/>
      <c r="AT3" s="18" t="s">
        <v>74</v>
      </c>
    </row>
    <row r="4" hidden="1" s="1" customFormat="1" ht="24.96" customHeight="1">
      <c r="B4" s="21"/>
      <c r="D4" s="144" t="s">
        <v>115</v>
      </c>
      <c r="L4" s="21"/>
      <c r="M4" s="145" t="s">
        <v>9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6" t="s">
        <v>13</v>
      </c>
      <c r="L6" s="21"/>
    </row>
    <row r="7" hidden="1" s="1" customFormat="1" ht="16.30189" customHeight="1">
      <c r="B7" s="21"/>
      <c r="E7" s="147" t="str">
        <f>'Rekapitulácia stavby'!K6</f>
        <v>NURCH</v>
      </c>
      <c r="F7" s="146"/>
      <c r="G7" s="146"/>
      <c r="H7" s="146"/>
      <c r="L7" s="21"/>
    </row>
    <row r="8" hidden="1" s="2" customFormat="1" ht="12" customHeight="1">
      <c r="A8" s="35"/>
      <c r="B8" s="38"/>
      <c r="C8" s="35"/>
      <c r="D8" s="146" t="s">
        <v>116</v>
      </c>
      <c r="E8" s="35"/>
      <c r="F8" s="35"/>
      <c r="G8" s="35"/>
      <c r="H8" s="35"/>
      <c r="I8" s="35"/>
      <c r="J8" s="35"/>
      <c r="K8" s="35"/>
      <c r="L8" s="6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30189" customHeight="1">
      <c r="A9" s="35"/>
      <c r="B9" s="38"/>
      <c r="C9" s="35"/>
      <c r="D9" s="35"/>
      <c r="E9" s="148" t="s">
        <v>529</v>
      </c>
      <c r="F9" s="35"/>
      <c r="G9" s="35"/>
      <c r="H9" s="35"/>
      <c r="I9" s="35"/>
      <c r="J9" s="35"/>
      <c r="K9" s="35"/>
      <c r="L9" s="6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6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8"/>
      <c r="C11" s="35"/>
      <c r="D11" s="146" t="s">
        <v>15</v>
      </c>
      <c r="E11" s="35"/>
      <c r="F11" s="149" t="s">
        <v>1</v>
      </c>
      <c r="G11" s="35"/>
      <c r="H11" s="35"/>
      <c r="I11" s="146" t="s">
        <v>16</v>
      </c>
      <c r="J11" s="149" t="s">
        <v>1</v>
      </c>
      <c r="K11" s="35"/>
      <c r="L11" s="6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8"/>
      <c r="C12" s="35"/>
      <c r="D12" s="146" t="s">
        <v>17</v>
      </c>
      <c r="E12" s="35"/>
      <c r="F12" s="149" t="s">
        <v>18</v>
      </c>
      <c r="G12" s="35"/>
      <c r="H12" s="35"/>
      <c r="I12" s="146" t="s">
        <v>19</v>
      </c>
      <c r="J12" s="150" t="str">
        <f>'Rekapitulácia stavby'!AN8</f>
        <v>10. 2. 2023</v>
      </c>
      <c r="K12" s="35"/>
      <c r="L12" s="6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6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8"/>
      <c r="C14" s="35"/>
      <c r="D14" s="146" t="s">
        <v>21</v>
      </c>
      <c r="E14" s="35"/>
      <c r="F14" s="35"/>
      <c r="G14" s="35"/>
      <c r="H14" s="35"/>
      <c r="I14" s="146" t="s">
        <v>22</v>
      </c>
      <c r="J14" s="149" t="str">
        <f>IF('Rekapitulácia stavby'!AN10="","",'Rekapitulácia stavby'!AN10)</f>
        <v/>
      </c>
      <c r="K14" s="35"/>
      <c r="L14" s="6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8"/>
      <c r="C15" s="35"/>
      <c r="D15" s="35"/>
      <c r="E15" s="149" t="str">
        <f>IF('Rekapitulácia stavby'!E11="","",'Rekapitulácia stavby'!E11)</f>
        <v>NÁRODNÝ ÚSTAV REUMATICKÝCH CHORÔB</v>
      </c>
      <c r="F15" s="35"/>
      <c r="G15" s="35"/>
      <c r="H15" s="35"/>
      <c r="I15" s="146" t="s">
        <v>24</v>
      </c>
      <c r="J15" s="149" t="str">
        <f>IF('Rekapitulácia stavby'!AN11="","",'Rekapitulácia stavby'!AN11)</f>
        <v/>
      </c>
      <c r="K15" s="35"/>
      <c r="L15" s="6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6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8"/>
      <c r="C17" s="35"/>
      <c r="D17" s="146" t="s">
        <v>25</v>
      </c>
      <c r="E17" s="35"/>
      <c r="F17" s="35"/>
      <c r="G17" s="35"/>
      <c r="H17" s="35"/>
      <c r="I17" s="146" t="s">
        <v>22</v>
      </c>
      <c r="J17" s="149" t="str">
        <f>'Rekapitulácia stavby'!AN13</f>
        <v>31415644</v>
      </c>
      <c r="K17" s="35"/>
      <c r="L17" s="6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8"/>
      <c r="C18" s="35"/>
      <c r="D18" s="35"/>
      <c r="E18" s="149" t="str">
        <f>'Rekapitulácia stavby'!E14</f>
        <v>TRILAUG s.r.o.</v>
      </c>
      <c r="F18" s="149"/>
      <c r="G18" s="149"/>
      <c r="H18" s="149"/>
      <c r="I18" s="146" t="s">
        <v>24</v>
      </c>
      <c r="J18" s="149" t="str">
        <f>'Rekapitulácia stavby'!AN14</f>
        <v/>
      </c>
      <c r="K18" s="35"/>
      <c r="L18" s="6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6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8"/>
      <c r="C20" s="35"/>
      <c r="D20" s="146" t="s">
        <v>28</v>
      </c>
      <c r="E20" s="35"/>
      <c r="F20" s="35"/>
      <c r="G20" s="35"/>
      <c r="H20" s="35"/>
      <c r="I20" s="146" t="s">
        <v>22</v>
      </c>
      <c r="J20" s="149" t="str">
        <f>IF('Rekapitulácia stavby'!AN16="","",'Rekapitulácia stavby'!AN16)</f>
        <v/>
      </c>
      <c r="K20" s="35"/>
      <c r="L20" s="6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8"/>
      <c r="C21" s="35"/>
      <c r="D21" s="35"/>
      <c r="E21" s="149" t="str">
        <f>IF('Rekapitulácia stavby'!E17="","",'Rekapitulácia stavby'!E17)</f>
        <v xml:space="preserve"> </v>
      </c>
      <c r="F21" s="35"/>
      <c r="G21" s="35"/>
      <c r="H21" s="35"/>
      <c r="I21" s="146" t="s">
        <v>24</v>
      </c>
      <c r="J21" s="149" t="str">
        <f>IF('Rekapitulácia stavby'!AN17="","",'Rekapitulácia stavby'!AN17)</f>
        <v/>
      </c>
      <c r="K21" s="35"/>
      <c r="L21" s="6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6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8"/>
      <c r="C23" s="35"/>
      <c r="D23" s="146" t="s">
        <v>30</v>
      </c>
      <c r="E23" s="35"/>
      <c r="F23" s="35"/>
      <c r="G23" s="35"/>
      <c r="H23" s="35"/>
      <c r="I23" s="146" t="s">
        <v>22</v>
      </c>
      <c r="J23" s="149" t="str">
        <f>IF('Rekapitulácia stavby'!AN19="","",'Rekapitulácia stavby'!AN19)</f>
        <v/>
      </c>
      <c r="K23" s="35"/>
      <c r="L23" s="6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8"/>
      <c r="C24" s="35"/>
      <c r="D24" s="35"/>
      <c r="E24" s="149" t="str">
        <f>IF('Rekapitulácia stavby'!E20="","",'Rekapitulácia stavby'!E20)</f>
        <v xml:space="preserve"> </v>
      </c>
      <c r="F24" s="35"/>
      <c r="G24" s="35"/>
      <c r="H24" s="35"/>
      <c r="I24" s="146" t="s">
        <v>24</v>
      </c>
      <c r="J24" s="149" t="str">
        <f>IF('Rekapitulácia stavby'!AN20="","",'Rekapitulácia stavby'!AN20)</f>
        <v/>
      </c>
      <c r="K24" s="35"/>
      <c r="L24" s="6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6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8"/>
      <c r="C26" s="35"/>
      <c r="D26" s="146" t="s">
        <v>31</v>
      </c>
      <c r="E26" s="35"/>
      <c r="F26" s="35"/>
      <c r="G26" s="35"/>
      <c r="H26" s="35"/>
      <c r="I26" s="35"/>
      <c r="J26" s="35"/>
      <c r="K26" s="35"/>
      <c r="L26" s="6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30189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hidden="1" s="2" customFormat="1" ht="6.96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6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8"/>
      <c r="C29" s="35"/>
      <c r="D29" s="155"/>
      <c r="E29" s="155"/>
      <c r="F29" s="155"/>
      <c r="G29" s="155"/>
      <c r="H29" s="155"/>
      <c r="I29" s="155"/>
      <c r="J29" s="155"/>
      <c r="K29" s="155"/>
      <c r="L29" s="6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8"/>
      <c r="C30" s="35"/>
      <c r="D30" s="156" t="s">
        <v>34</v>
      </c>
      <c r="E30" s="35"/>
      <c r="F30" s="35"/>
      <c r="G30" s="35"/>
      <c r="H30" s="35"/>
      <c r="I30" s="35"/>
      <c r="J30" s="157">
        <f>ROUND(J121, 2)</f>
        <v>22753.900000000001</v>
      </c>
      <c r="K30" s="35"/>
      <c r="L30" s="6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8"/>
      <c r="C31" s="35"/>
      <c r="D31" s="155"/>
      <c r="E31" s="155"/>
      <c r="F31" s="155"/>
      <c r="G31" s="155"/>
      <c r="H31" s="155"/>
      <c r="I31" s="155"/>
      <c r="J31" s="155"/>
      <c r="K31" s="155"/>
      <c r="L31" s="6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8"/>
      <c r="C32" s="35"/>
      <c r="D32" s="35"/>
      <c r="E32" s="35"/>
      <c r="F32" s="158" t="s">
        <v>36</v>
      </c>
      <c r="G32" s="35"/>
      <c r="H32" s="35"/>
      <c r="I32" s="158" t="s">
        <v>35</v>
      </c>
      <c r="J32" s="158" t="s">
        <v>37</v>
      </c>
      <c r="K32" s="35"/>
      <c r="L32" s="6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8"/>
      <c r="C33" s="35"/>
      <c r="D33" s="159" t="s">
        <v>38</v>
      </c>
      <c r="E33" s="160" t="s">
        <v>39</v>
      </c>
      <c r="F33" s="161">
        <f>ROUND((SUM(BE121:BE140)),  2)</f>
        <v>0</v>
      </c>
      <c r="G33" s="162"/>
      <c r="H33" s="162"/>
      <c r="I33" s="163">
        <v>0.20000000000000001</v>
      </c>
      <c r="J33" s="161">
        <f>ROUND(((SUM(BE121:BE140))*I33),  2)</f>
        <v>0</v>
      </c>
      <c r="K33" s="35"/>
      <c r="L33" s="6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8"/>
      <c r="C34" s="35"/>
      <c r="D34" s="35"/>
      <c r="E34" s="160" t="s">
        <v>40</v>
      </c>
      <c r="F34" s="164">
        <f>ROUND((SUM(BF121:BF140)),  2)</f>
        <v>22753.900000000001</v>
      </c>
      <c r="G34" s="35"/>
      <c r="H34" s="35"/>
      <c r="I34" s="165">
        <v>0.20000000000000001</v>
      </c>
      <c r="J34" s="164">
        <f>ROUND(((SUM(BF121:BF140))*I34),  2)</f>
        <v>4550.7799999999997</v>
      </c>
      <c r="K34" s="35"/>
      <c r="L34" s="6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8"/>
      <c r="C35" s="35"/>
      <c r="D35" s="35"/>
      <c r="E35" s="146" t="s">
        <v>41</v>
      </c>
      <c r="F35" s="164">
        <f>ROUND((SUM(BG121:BG140)),  2)</f>
        <v>0</v>
      </c>
      <c r="G35" s="35"/>
      <c r="H35" s="35"/>
      <c r="I35" s="165">
        <v>0.20000000000000001</v>
      </c>
      <c r="J35" s="164">
        <f>0</f>
        <v>0</v>
      </c>
      <c r="K35" s="35"/>
      <c r="L35" s="6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8"/>
      <c r="C36" s="35"/>
      <c r="D36" s="35"/>
      <c r="E36" s="146" t="s">
        <v>42</v>
      </c>
      <c r="F36" s="164">
        <f>ROUND((SUM(BH121:BH140)),  2)</f>
        <v>0</v>
      </c>
      <c r="G36" s="35"/>
      <c r="H36" s="35"/>
      <c r="I36" s="165">
        <v>0.20000000000000001</v>
      </c>
      <c r="J36" s="164">
        <f>0</f>
        <v>0</v>
      </c>
      <c r="K36" s="35"/>
      <c r="L36" s="6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8"/>
      <c r="C37" s="35"/>
      <c r="D37" s="35"/>
      <c r="E37" s="160" t="s">
        <v>43</v>
      </c>
      <c r="F37" s="161">
        <f>ROUND((SUM(BI121:BI140)),  2)</f>
        <v>0</v>
      </c>
      <c r="G37" s="162"/>
      <c r="H37" s="162"/>
      <c r="I37" s="163">
        <v>0</v>
      </c>
      <c r="J37" s="161">
        <f>0</f>
        <v>0</v>
      </c>
      <c r="K37" s="35"/>
      <c r="L37" s="6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6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8"/>
      <c r="C39" s="166"/>
      <c r="D39" s="167" t="s">
        <v>44</v>
      </c>
      <c r="E39" s="168"/>
      <c r="F39" s="168"/>
      <c r="G39" s="169" t="s">
        <v>45</v>
      </c>
      <c r="H39" s="170" t="s">
        <v>46</v>
      </c>
      <c r="I39" s="168"/>
      <c r="J39" s="171">
        <f>SUM(J30:J37)</f>
        <v>27304.68</v>
      </c>
      <c r="K39" s="172"/>
      <c r="L39" s="6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6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5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5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5"/>
      <c r="B61" s="38"/>
      <c r="C61" s="35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5"/>
      <c r="B65" s="38"/>
      <c r="C65" s="35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5"/>
      <c r="B76" s="38"/>
      <c r="C76" s="35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4" t="s">
        <v>118</v>
      </c>
      <c r="D82" s="37"/>
      <c r="E82" s="37"/>
      <c r="F82" s="37"/>
      <c r="G82" s="37"/>
      <c r="H82" s="37"/>
      <c r="I82" s="37"/>
      <c r="J82" s="37"/>
      <c r="K82" s="37"/>
      <c r="L82" s="6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30" t="s">
        <v>13</v>
      </c>
      <c r="D84" s="37"/>
      <c r="E84" s="37"/>
      <c r="F84" s="37"/>
      <c r="G84" s="37"/>
      <c r="H84" s="37"/>
      <c r="I84" s="37"/>
      <c r="J84" s="37"/>
      <c r="K84" s="37"/>
      <c r="L84" s="6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30189" customHeight="1">
      <c r="A85" s="35"/>
      <c r="B85" s="36"/>
      <c r="C85" s="37"/>
      <c r="D85" s="37"/>
      <c r="E85" s="184" t="str">
        <f>E7</f>
        <v>NURCH</v>
      </c>
      <c r="F85" s="30"/>
      <c r="G85" s="30"/>
      <c r="H85" s="30"/>
      <c r="I85" s="37"/>
      <c r="J85" s="37"/>
      <c r="K85" s="37"/>
      <c r="L85" s="6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30" t="s">
        <v>116</v>
      </c>
      <c r="D86" s="37"/>
      <c r="E86" s="37"/>
      <c r="F86" s="37"/>
      <c r="G86" s="37"/>
      <c r="H86" s="37"/>
      <c r="I86" s="37"/>
      <c r="J86" s="37"/>
      <c r="K86" s="37"/>
      <c r="L86" s="6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30189" customHeight="1">
      <c r="A87" s="35"/>
      <c r="B87" s="36"/>
      <c r="C87" s="37"/>
      <c r="D87" s="37"/>
      <c r="E87" s="78" t="str">
        <f>E9</f>
        <v>01-01-03 - PSV, stolárske...</v>
      </c>
      <c r="F87" s="37"/>
      <c r="G87" s="37"/>
      <c r="H87" s="37"/>
      <c r="I87" s="37"/>
      <c r="J87" s="37"/>
      <c r="K87" s="37"/>
      <c r="L87" s="6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30" t="s">
        <v>17</v>
      </c>
      <c r="D89" s="37"/>
      <c r="E89" s="37"/>
      <c r="F89" s="27" t="str">
        <f>F12</f>
        <v xml:space="preserve"> </v>
      </c>
      <c r="G89" s="37"/>
      <c r="H89" s="37"/>
      <c r="I89" s="30" t="s">
        <v>19</v>
      </c>
      <c r="J89" s="81" t="str">
        <f>IF(J12="","",J12)</f>
        <v>10. 2. 2023</v>
      </c>
      <c r="K89" s="37"/>
      <c r="L89" s="6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30566" customHeight="1">
      <c r="A91" s="35"/>
      <c r="B91" s="36"/>
      <c r="C91" s="30" t="s">
        <v>21</v>
      </c>
      <c r="D91" s="37"/>
      <c r="E91" s="37"/>
      <c r="F91" s="27" t="str">
        <f>E15</f>
        <v>NÁRODNÝ ÚSTAV REUMATICKÝCH CHORÔB</v>
      </c>
      <c r="G91" s="37"/>
      <c r="H91" s="37"/>
      <c r="I91" s="30" t="s">
        <v>28</v>
      </c>
      <c r="J91" s="31" t="str">
        <f>E21</f>
        <v xml:space="preserve"> </v>
      </c>
      <c r="K91" s="37"/>
      <c r="L91" s="6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30566" customHeight="1">
      <c r="A92" s="35"/>
      <c r="B92" s="36"/>
      <c r="C92" s="30" t="s">
        <v>25</v>
      </c>
      <c r="D92" s="37"/>
      <c r="E92" s="37"/>
      <c r="F92" s="27" t="str">
        <f>IF(E18="","",E18)</f>
        <v>TRILAUG s.r.o.</v>
      </c>
      <c r="G92" s="37"/>
      <c r="H92" s="37"/>
      <c r="I92" s="30" t="s">
        <v>30</v>
      </c>
      <c r="J92" s="31" t="str">
        <f>E24</f>
        <v xml:space="preserve"> </v>
      </c>
      <c r="K92" s="37"/>
      <c r="L92" s="6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119</v>
      </c>
      <c r="D94" s="140"/>
      <c r="E94" s="140"/>
      <c r="F94" s="140"/>
      <c r="G94" s="140"/>
      <c r="H94" s="140"/>
      <c r="I94" s="140"/>
      <c r="J94" s="186" t="s">
        <v>120</v>
      </c>
      <c r="K94" s="140"/>
      <c r="L94" s="6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7" t="s">
        <v>121</v>
      </c>
      <c r="D96" s="37"/>
      <c r="E96" s="37"/>
      <c r="F96" s="37"/>
      <c r="G96" s="37"/>
      <c r="H96" s="37"/>
      <c r="I96" s="37"/>
      <c r="J96" s="112">
        <f>J121</f>
        <v>22753.899999999998</v>
      </c>
      <c r="K96" s="37"/>
      <c r="L96" s="6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122</v>
      </c>
    </row>
    <row r="97" s="9" customFormat="1" ht="24.96" customHeight="1">
      <c r="A97" s="9"/>
      <c r="B97" s="188"/>
      <c r="C97" s="189"/>
      <c r="D97" s="190" t="s">
        <v>126</v>
      </c>
      <c r="E97" s="191"/>
      <c r="F97" s="191"/>
      <c r="G97" s="191"/>
      <c r="H97" s="191"/>
      <c r="I97" s="191"/>
      <c r="J97" s="192">
        <f>J122</f>
        <v>22585.149999999998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95"/>
      <c r="D98" s="196" t="s">
        <v>530</v>
      </c>
      <c r="E98" s="197"/>
      <c r="F98" s="197"/>
      <c r="G98" s="197"/>
      <c r="H98" s="197"/>
      <c r="I98" s="197"/>
      <c r="J98" s="198">
        <f>J123</f>
        <v>20851.849999999999</v>
      </c>
      <c r="K98" s="195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95"/>
      <c r="D99" s="196" t="s">
        <v>130</v>
      </c>
      <c r="E99" s="197"/>
      <c r="F99" s="197"/>
      <c r="G99" s="197"/>
      <c r="H99" s="197"/>
      <c r="I99" s="197"/>
      <c r="J99" s="198">
        <f>J133</f>
        <v>1733.3</v>
      </c>
      <c r="K99" s="195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8"/>
      <c r="C100" s="189"/>
      <c r="D100" s="190" t="s">
        <v>133</v>
      </c>
      <c r="E100" s="191"/>
      <c r="F100" s="191"/>
      <c r="G100" s="191"/>
      <c r="H100" s="191"/>
      <c r="I100" s="191"/>
      <c r="J100" s="192">
        <f>J138</f>
        <v>168.75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8"/>
      <c r="C101" s="189"/>
      <c r="D101" s="190" t="s">
        <v>134</v>
      </c>
      <c r="E101" s="191"/>
      <c r="F101" s="191"/>
      <c r="G101" s="191"/>
      <c r="H101" s="191"/>
      <c r="I101" s="191"/>
      <c r="J101" s="192">
        <f>J140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70"/>
      <c r="C107" s="71"/>
      <c r="D107" s="71"/>
      <c r="E107" s="71"/>
      <c r="F107" s="71"/>
      <c r="G107" s="71"/>
      <c r="H107" s="71"/>
      <c r="I107" s="71"/>
      <c r="J107" s="71"/>
      <c r="K107" s="71"/>
      <c r="L107" s="6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4" t="s">
        <v>135</v>
      </c>
      <c r="D108" s="37"/>
      <c r="E108" s="37"/>
      <c r="F108" s="37"/>
      <c r="G108" s="37"/>
      <c r="H108" s="37"/>
      <c r="I108" s="37"/>
      <c r="J108" s="37"/>
      <c r="K108" s="37"/>
      <c r="L108" s="6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30" t="s">
        <v>13</v>
      </c>
      <c r="D110" s="37"/>
      <c r="E110" s="37"/>
      <c r="F110" s="37"/>
      <c r="G110" s="37"/>
      <c r="H110" s="37"/>
      <c r="I110" s="37"/>
      <c r="J110" s="37"/>
      <c r="K110" s="37"/>
      <c r="L110" s="6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30189" customHeight="1">
      <c r="A111" s="35"/>
      <c r="B111" s="36"/>
      <c r="C111" s="37"/>
      <c r="D111" s="37"/>
      <c r="E111" s="184" t="str">
        <f>E7</f>
        <v>NURCH</v>
      </c>
      <c r="F111" s="30"/>
      <c r="G111" s="30"/>
      <c r="H111" s="30"/>
      <c r="I111" s="37"/>
      <c r="J111" s="37"/>
      <c r="K111" s="37"/>
      <c r="L111" s="6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30" t="s">
        <v>116</v>
      </c>
      <c r="D112" s="37"/>
      <c r="E112" s="37"/>
      <c r="F112" s="37"/>
      <c r="G112" s="37"/>
      <c r="H112" s="37"/>
      <c r="I112" s="37"/>
      <c r="J112" s="37"/>
      <c r="K112" s="37"/>
      <c r="L112" s="6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30189" customHeight="1">
      <c r="A113" s="35"/>
      <c r="B113" s="36"/>
      <c r="C113" s="37"/>
      <c r="D113" s="37"/>
      <c r="E113" s="78" t="str">
        <f>E9</f>
        <v>01-01-03 - PSV, stolárske...</v>
      </c>
      <c r="F113" s="37"/>
      <c r="G113" s="37"/>
      <c r="H113" s="37"/>
      <c r="I113" s="37"/>
      <c r="J113" s="37"/>
      <c r="K113" s="37"/>
      <c r="L113" s="6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30" t="s">
        <v>17</v>
      </c>
      <c r="D115" s="37"/>
      <c r="E115" s="37"/>
      <c r="F115" s="27" t="str">
        <f>F12</f>
        <v xml:space="preserve"> </v>
      </c>
      <c r="G115" s="37"/>
      <c r="H115" s="37"/>
      <c r="I115" s="30" t="s">
        <v>19</v>
      </c>
      <c r="J115" s="81" t="str">
        <f>IF(J12="","",J12)</f>
        <v>10. 2. 2023</v>
      </c>
      <c r="K115" s="37"/>
      <c r="L115" s="6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30566" customHeight="1">
      <c r="A117" s="35"/>
      <c r="B117" s="36"/>
      <c r="C117" s="30" t="s">
        <v>21</v>
      </c>
      <c r="D117" s="37"/>
      <c r="E117" s="37"/>
      <c r="F117" s="27" t="str">
        <f>E15</f>
        <v>NÁRODNÝ ÚSTAV REUMATICKÝCH CHORÔB</v>
      </c>
      <c r="G117" s="37"/>
      <c r="H117" s="37"/>
      <c r="I117" s="30" t="s">
        <v>28</v>
      </c>
      <c r="J117" s="31" t="str">
        <f>E21</f>
        <v xml:space="preserve"> </v>
      </c>
      <c r="K117" s="37"/>
      <c r="L117" s="6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30566" customHeight="1">
      <c r="A118" s="35"/>
      <c r="B118" s="36"/>
      <c r="C118" s="30" t="s">
        <v>25</v>
      </c>
      <c r="D118" s="37"/>
      <c r="E118" s="37"/>
      <c r="F118" s="27" t="str">
        <f>IF(E18="","",E18)</f>
        <v>TRILAUG s.r.o.</v>
      </c>
      <c r="G118" s="37"/>
      <c r="H118" s="37"/>
      <c r="I118" s="30" t="s">
        <v>30</v>
      </c>
      <c r="J118" s="31" t="str">
        <f>E24</f>
        <v xml:space="preserve"> </v>
      </c>
      <c r="K118" s="37"/>
      <c r="L118" s="6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200"/>
      <c r="B120" s="201"/>
      <c r="C120" s="202" t="s">
        <v>136</v>
      </c>
      <c r="D120" s="203" t="s">
        <v>59</v>
      </c>
      <c r="E120" s="203" t="s">
        <v>55</v>
      </c>
      <c r="F120" s="203" t="s">
        <v>56</v>
      </c>
      <c r="G120" s="203" t="s">
        <v>137</v>
      </c>
      <c r="H120" s="203" t="s">
        <v>138</v>
      </c>
      <c r="I120" s="203" t="s">
        <v>139</v>
      </c>
      <c r="J120" s="204" t="s">
        <v>120</v>
      </c>
      <c r="K120" s="205" t="s">
        <v>140</v>
      </c>
      <c r="L120" s="206"/>
      <c r="M120" s="102" t="s">
        <v>1</v>
      </c>
      <c r="N120" s="103" t="s">
        <v>38</v>
      </c>
      <c r="O120" s="103" t="s">
        <v>141</v>
      </c>
      <c r="P120" s="103" t="s">
        <v>142</v>
      </c>
      <c r="Q120" s="103" t="s">
        <v>143</v>
      </c>
      <c r="R120" s="103" t="s">
        <v>144</v>
      </c>
      <c r="S120" s="103" t="s">
        <v>145</v>
      </c>
      <c r="T120" s="104" t="s">
        <v>146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5"/>
      <c r="B121" s="36"/>
      <c r="C121" s="109" t="s">
        <v>121</v>
      </c>
      <c r="D121" s="37"/>
      <c r="E121" s="37"/>
      <c r="F121" s="37"/>
      <c r="G121" s="37"/>
      <c r="H121" s="37"/>
      <c r="I121" s="37"/>
      <c r="J121" s="207">
        <f>BK121</f>
        <v>22753.899999999998</v>
      </c>
      <c r="K121" s="37"/>
      <c r="L121" s="38"/>
      <c r="M121" s="105"/>
      <c r="N121" s="208"/>
      <c r="O121" s="106"/>
      <c r="P121" s="209">
        <f>P122+P138+P140</f>
        <v>0</v>
      </c>
      <c r="Q121" s="106"/>
      <c r="R121" s="209">
        <f>R122+R138+R140</f>
        <v>0</v>
      </c>
      <c r="S121" s="106"/>
      <c r="T121" s="210">
        <f>T122+T138+T140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73</v>
      </c>
      <c r="AU121" s="18" t="s">
        <v>122</v>
      </c>
      <c r="BK121" s="211">
        <f>BK122+BK138+BK140</f>
        <v>22753.899999999998</v>
      </c>
    </row>
    <row r="122" s="12" customFormat="1" ht="25.92" customHeight="1">
      <c r="A122" s="12"/>
      <c r="B122" s="212"/>
      <c r="C122" s="213"/>
      <c r="D122" s="214" t="s">
        <v>73</v>
      </c>
      <c r="E122" s="215" t="s">
        <v>288</v>
      </c>
      <c r="F122" s="215" t="s">
        <v>289</v>
      </c>
      <c r="G122" s="213"/>
      <c r="H122" s="213"/>
      <c r="I122" s="213"/>
      <c r="J122" s="216">
        <f>BK122</f>
        <v>22585.149999999998</v>
      </c>
      <c r="K122" s="213"/>
      <c r="L122" s="217"/>
      <c r="M122" s="218"/>
      <c r="N122" s="219"/>
      <c r="O122" s="219"/>
      <c r="P122" s="220">
        <f>P123+P133</f>
        <v>0</v>
      </c>
      <c r="Q122" s="219"/>
      <c r="R122" s="220">
        <f>R123+R133</f>
        <v>0</v>
      </c>
      <c r="S122" s="219"/>
      <c r="T122" s="221">
        <f>T123+T133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2" t="s">
        <v>157</v>
      </c>
      <c r="AT122" s="223" t="s">
        <v>73</v>
      </c>
      <c r="AU122" s="223" t="s">
        <v>74</v>
      </c>
      <c r="AY122" s="222" t="s">
        <v>149</v>
      </c>
      <c r="BK122" s="224">
        <f>BK123+BK133</f>
        <v>22585.149999999998</v>
      </c>
    </row>
    <row r="123" s="12" customFormat="1" ht="22.8" customHeight="1">
      <c r="A123" s="12"/>
      <c r="B123" s="212"/>
      <c r="C123" s="213"/>
      <c r="D123" s="214" t="s">
        <v>73</v>
      </c>
      <c r="E123" s="225" t="s">
        <v>531</v>
      </c>
      <c r="F123" s="225" t="s">
        <v>532</v>
      </c>
      <c r="G123" s="213"/>
      <c r="H123" s="213"/>
      <c r="I123" s="213"/>
      <c r="J123" s="226">
        <f>BK123</f>
        <v>20851.849999999999</v>
      </c>
      <c r="K123" s="213"/>
      <c r="L123" s="217"/>
      <c r="M123" s="218"/>
      <c r="N123" s="219"/>
      <c r="O123" s="219"/>
      <c r="P123" s="220">
        <f>SUM(P124:P132)</f>
        <v>0</v>
      </c>
      <c r="Q123" s="219"/>
      <c r="R123" s="220">
        <f>SUM(R124:R132)</f>
        <v>0</v>
      </c>
      <c r="S123" s="219"/>
      <c r="T123" s="221">
        <f>SUM(T124:T132)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157</v>
      </c>
      <c r="AT123" s="223" t="s">
        <v>73</v>
      </c>
      <c r="AU123" s="223" t="s">
        <v>82</v>
      </c>
      <c r="AY123" s="222" t="s">
        <v>149</v>
      </c>
      <c r="BK123" s="224">
        <f>SUM(BK124:BK132)</f>
        <v>20851.849999999999</v>
      </c>
    </row>
    <row r="124" s="2" customFormat="1" ht="16.30189" customHeight="1">
      <c r="A124" s="35"/>
      <c r="B124" s="36"/>
      <c r="C124" s="227" t="s">
        <v>82</v>
      </c>
      <c r="D124" s="227" t="s">
        <v>152</v>
      </c>
      <c r="E124" s="228" t="s">
        <v>533</v>
      </c>
      <c r="F124" s="229" t="s">
        <v>534</v>
      </c>
      <c r="G124" s="230" t="s">
        <v>187</v>
      </c>
      <c r="H124" s="231">
        <v>6</v>
      </c>
      <c r="I124" s="232">
        <v>1137</v>
      </c>
      <c r="J124" s="232">
        <f>ROUND(I124*H124,2)</f>
        <v>6822</v>
      </c>
      <c r="K124" s="233"/>
      <c r="L124" s="38"/>
      <c r="M124" s="234" t="s">
        <v>1</v>
      </c>
      <c r="N124" s="235" t="s">
        <v>40</v>
      </c>
      <c r="O124" s="236">
        <v>0</v>
      </c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191</v>
      </c>
      <c r="AT124" s="238" t="s">
        <v>152</v>
      </c>
      <c r="AU124" s="238" t="s">
        <v>157</v>
      </c>
      <c r="AY124" s="18" t="s">
        <v>149</v>
      </c>
      <c r="BE124" s="239">
        <f>IF(N124="základná",J124,0)</f>
        <v>0</v>
      </c>
      <c r="BF124" s="239">
        <f>IF(N124="znížená",J124,0)</f>
        <v>6822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8" t="s">
        <v>157</v>
      </c>
      <c r="BK124" s="239">
        <f>ROUND(I124*H124,2)</f>
        <v>6822</v>
      </c>
      <c r="BL124" s="18" t="s">
        <v>191</v>
      </c>
      <c r="BM124" s="238" t="s">
        <v>157</v>
      </c>
    </row>
    <row r="125" s="2" customFormat="1" ht="16.30189" customHeight="1">
      <c r="A125" s="35"/>
      <c r="B125" s="36"/>
      <c r="C125" s="227" t="s">
        <v>157</v>
      </c>
      <c r="D125" s="227" t="s">
        <v>152</v>
      </c>
      <c r="E125" s="228" t="s">
        <v>535</v>
      </c>
      <c r="F125" s="229" t="s">
        <v>536</v>
      </c>
      <c r="G125" s="230" t="s">
        <v>187</v>
      </c>
      <c r="H125" s="231">
        <v>5</v>
      </c>
      <c r="I125" s="232">
        <v>1514</v>
      </c>
      <c r="J125" s="232">
        <f>ROUND(I125*H125,2)</f>
        <v>7570</v>
      </c>
      <c r="K125" s="233"/>
      <c r="L125" s="38"/>
      <c r="M125" s="234" t="s">
        <v>1</v>
      </c>
      <c r="N125" s="235" t="s">
        <v>40</v>
      </c>
      <c r="O125" s="236">
        <v>0</v>
      </c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191</v>
      </c>
      <c r="AT125" s="238" t="s">
        <v>152</v>
      </c>
      <c r="AU125" s="238" t="s">
        <v>157</v>
      </c>
      <c r="AY125" s="18" t="s">
        <v>149</v>
      </c>
      <c r="BE125" s="239">
        <f>IF(N125="základná",J125,0)</f>
        <v>0</v>
      </c>
      <c r="BF125" s="239">
        <f>IF(N125="znížená",J125,0)</f>
        <v>7570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8" t="s">
        <v>157</v>
      </c>
      <c r="BK125" s="239">
        <f>ROUND(I125*H125,2)</f>
        <v>7570</v>
      </c>
      <c r="BL125" s="18" t="s">
        <v>191</v>
      </c>
      <c r="BM125" s="238" t="s">
        <v>156</v>
      </c>
    </row>
    <row r="126" s="2" customFormat="1" ht="16.30189" customHeight="1">
      <c r="A126" s="35"/>
      <c r="B126" s="36"/>
      <c r="C126" s="227" t="s">
        <v>165</v>
      </c>
      <c r="D126" s="227" t="s">
        <v>152</v>
      </c>
      <c r="E126" s="228" t="s">
        <v>537</v>
      </c>
      <c r="F126" s="229" t="s">
        <v>538</v>
      </c>
      <c r="G126" s="230" t="s">
        <v>187</v>
      </c>
      <c r="H126" s="231">
        <v>1</v>
      </c>
      <c r="I126" s="232">
        <v>585</v>
      </c>
      <c r="J126" s="232">
        <f>ROUND(I126*H126,2)</f>
        <v>585</v>
      </c>
      <c r="K126" s="233"/>
      <c r="L126" s="38"/>
      <c r="M126" s="234" t="s">
        <v>1</v>
      </c>
      <c r="N126" s="235" t="s">
        <v>40</v>
      </c>
      <c r="O126" s="236">
        <v>0</v>
      </c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191</v>
      </c>
      <c r="AT126" s="238" t="s">
        <v>152</v>
      </c>
      <c r="AU126" s="238" t="s">
        <v>157</v>
      </c>
      <c r="AY126" s="18" t="s">
        <v>149</v>
      </c>
      <c r="BE126" s="239">
        <f>IF(N126="základná",J126,0)</f>
        <v>0</v>
      </c>
      <c r="BF126" s="239">
        <f>IF(N126="znížená",J126,0)</f>
        <v>585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8" t="s">
        <v>157</v>
      </c>
      <c r="BK126" s="239">
        <f>ROUND(I126*H126,2)</f>
        <v>585</v>
      </c>
      <c r="BL126" s="18" t="s">
        <v>191</v>
      </c>
      <c r="BM126" s="238" t="s">
        <v>168</v>
      </c>
    </row>
    <row r="127" s="2" customFormat="1" ht="16.30189" customHeight="1">
      <c r="A127" s="35"/>
      <c r="B127" s="36"/>
      <c r="C127" s="227" t="s">
        <v>156</v>
      </c>
      <c r="D127" s="227" t="s">
        <v>152</v>
      </c>
      <c r="E127" s="228" t="s">
        <v>539</v>
      </c>
      <c r="F127" s="229" t="s">
        <v>540</v>
      </c>
      <c r="G127" s="230" t="s">
        <v>187</v>
      </c>
      <c r="H127" s="231">
        <v>6</v>
      </c>
      <c r="I127" s="232">
        <v>390</v>
      </c>
      <c r="J127" s="232">
        <f>ROUND(I127*H127,2)</f>
        <v>2340</v>
      </c>
      <c r="K127" s="233"/>
      <c r="L127" s="38"/>
      <c r="M127" s="234" t="s">
        <v>1</v>
      </c>
      <c r="N127" s="235" t="s">
        <v>40</v>
      </c>
      <c r="O127" s="236">
        <v>0</v>
      </c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191</v>
      </c>
      <c r="AT127" s="238" t="s">
        <v>152</v>
      </c>
      <c r="AU127" s="238" t="s">
        <v>157</v>
      </c>
      <c r="AY127" s="18" t="s">
        <v>149</v>
      </c>
      <c r="BE127" s="239">
        <f>IF(N127="základná",J127,0)</f>
        <v>0</v>
      </c>
      <c r="BF127" s="239">
        <f>IF(N127="znížená",J127,0)</f>
        <v>2340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8" t="s">
        <v>157</v>
      </c>
      <c r="BK127" s="239">
        <f>ROUND(I127*H127,2)</f>
        <v>2340</v>
      </c>
      <c r="BL127" s="18" t="s">
        <v>191</v>
      </c>
      <c r="BM127" s="238" t="s">
        <v>174</v>
      </c>
    </row>
    <row r="128" s="2" customFormat="1" ht="16.30189" customHeight="1">
      <c r="A128" s="35"/>
      <c r="B128" s="36"/>
      <c r="C128" s="227" t="s">
        <v>175</v>
      </c>
      <c r="D128" s="227" t="s">
        <v>152</v>
      </c>
      <c r="E128" s="228" t="s">
        <v>541</v>
      </c>
      <c r="F128" s="229" t="s">
        <v>542</v>
      </c>
      <c r="G128" s="230" t="s">
        <v>187</v>
      </c>
      <c r="H128" s="231">
        <v>5</v>
      </c>
      <c r="I128" s="232">
        <v>317</v>
      </c>
      <c r="J128" s="232">
        <f>ROUND(I128*H128,2)</f>
        <v>1585</v>
      </c>
      <c r="K128" s="233"/>
      <c r="L128" s="38"/>
      <c r="M128" s="234" t="s">
        <v>1</v>
      </c>
      <c r="N128" s="235" t="s">
        <v>40</v>
      </c>
      <c r="O128" s="236">
        <v>0</v>
      </c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191</v>
      </c>
      <c r="AT128" s="238" t="s">
        <v>152</v>
      </c>
      <c r="AU128" s="238" t="s">
        <v>157</v>
      </c>
      <c r="AY128" s="18" t="s">
        <v>149</v>
      </c>
      <c r="BE128" s="239">
        <f>IF(N128="základná",J128,0)</f>
        <v>0</v>
      </c>
      <c r="BF128" s="239">
        <f>IF(N128="znížená",J128,0)</f>
        <v>1585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8" t="s">
        <v>157</v>
      </c>
      <c r="BK128" s="239">
        <f>ROUND(I128*H128,2)</f>
        <v>1585</v>
      </c>
      <c r="BL128" s="18" t="s">
        <v>191</v>
      </c>
      <c r="BM128" s="238" t="s">
        <v>178</v>
      </c>
    </row>
    <row r="129" s="2" customFormat="1" ht="16.30189" customHeight="1">
      <c r="A129" s="35"/>
      <c r="B129" s="36"/>
      <c r="C129" s="227" t="s">
        <v>168</v>
      </c>
      <c r="D129" s="227" t="s">
        <v>152</v>
      </c>
      <c r="E129" s="228" t="s">
        <v>543</v>
      </c>
      <c r="F129" s="229" t="s">
        <v>544</v>
      </c>
      <c r="G129" s="230" t="s">
        <v>187</v>
      </c>
      <c r="H129" s="231">
        <v>4</v>
      </c>
      <c r="I129" s="232">
        <v>54</v>
      </c>
      <c r="J129" s="232">
        <f>ROUND(I129*H129,2)</f>
        <v>216</v>
      </c>
      <c r="K129" s="233"/>
      <c r="L129" s="38"/>
      <c r="M129" s="234" t="s">
        <v>1</v>
      </c>
      <c r="N129" s="235" t="s">
        <v>40</v>
      </c>
      <c r="O129" s="236">
        <v>0</v>
      </c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191</v>
      </c>
      <c r="AT129" s="238" t="s">
        <v>152</v>
      </c>
      <c r="AU129" s="238" t="s">
        <v>157</v>
      </c>
      <c r="AY129" s="18" t="s">
        <v>149</v>
      </c>
      <c r="BE129" s="239">
        <f>IF(N129="základná",J129,0)</f>
        <v>0</v>
      </c>
      <c r="BF129" s="239">
        <f>IF(N129="znížená",J129,0)</f>
        <v>216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8" t="s">
        <v>157</v>
      </c>
      <c r="BK129" s="239">
        <f>ROUND(I129*H129,2)</f>
        <v>216</v>
      </c>
      <c r="BL129" s="18" t="s">
        <v>191</v>
      </c>
      <c r="BM129" s="238" t="s">
        <v>182</v>
      </c>
    </row>
    <row r="130" s="2" customFormat="1" ht="16.30189" customHeight="1">
      <c r="A130" s="35"/>
      <c r="B130" s="36"/>
      <c r="C130" s="227" t="s">
        <v>184</v>
      </c>
      <c r="D130" s="227" t="s">
        <v>152</v>
      </c>
      <c r="E130" s="228" t="s">
        <v>545</v>
      </c>
      <c r="F130" s="229" t="s">
        <v>546</v>
      </c>
      <c r="G130" s="230" t="s">
        <v>187</v>
      </c>
      <c r="H130" s="231">
        <v>12</v>
      </c>
      <c r="I130" s="232">
        <v>98</v>
      </c>
      <c r="J130" s="232">
        <f>ROUND(I130*H130,2)</f>
        <v>1176</v>
      </c>
      <c r="K130" s="233"/>
      <c r="L130" s="38"/>
      <c r="M130" s="234" t="s">
        <v>1</v>
      </c>
      <c r="N130" s="235" t="s">
        <v>40</v>
      </c>
      <c r="O130" s="236">
        <v>0</v>
      </c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191</v>
      </c>
      <c r="AT130" s="238" t="s">
        <v>152</v>
      </c>
      <c r="AU130" s="238" t="s">
        <v>157</v>
      </c>
      <c r="AY130" s="18" t="s">
        <v>149</v>
      </c>
      <c r="BE130" s="239">
        <f>IF(N130="základná",J130,0)</f>
        <v>0</v>
      </c>
      <c r="BF130" s="239">
        <f>IF(N130="znížená",J130,0)</f>
        <v>1176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8" t="s">
        <v>157</v>
      </c>
      <c r="BK130" s="239">
        <f>ROUND(I130*H130,2)</f>
        <v>1176</v>
      </c>
      <c r="BL130" s="18" t="s">
        <v>191</v>
      </c>
      <c r="BM130" s="238" t="s">
        <v>188</v>
      </c>
    </row>
    <row r="131" s="2" customFormat="1" ht="16.30189" customHeight="1">
      <c r="A131" s="35"/>
      <c r="B131" s="36"/>
      <c r="C131" s="227" t="s">
        <v>174</v>
      </c>
      <c r="D131" s="227" t="s">
        <v>152</v>
      </c>
      <c r="E131" s="228" t="s">
        <v>547</v>
      </c>
      <c r="F131" s="229" t="s">
        <v>548</v>
      </c>
      <c r="G131" s="230" t="s">
        <v>187</v>
      </c>
      <c r="H131" s="231">
        <v>3</v>
      </c>
      <c r="I131" s="232">
        <v>148</v>
      </c>
      <c r="J131" s="232">
        <f>ROUND(I131*H131,2)</f>
        <v>444</v>
      </c>
      <c r="K131" s="233"/>
      <c r="L131" s="38"/>
      <c r="M131" s="234" t="s">
        <v>1</v>
      </c>
      <c r="N131" s="235" t="s">
        <v>40</v>
      </c>
      <c r="O131" s="236">
        <v>0</v>
      </c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191</v>
      </c>
      <c r="AT131" s="238" t="s">
        <v>152</v>
      </c>
      <c r="AU131" s="238" t="s">
        <v>157</v>
      </c>
      <c r="AY131" s="18" t="s">
        <v>149</v>
      </c>
      <c r="BE131" s="239">
        <f>IF(N131="základná",J131,0)</f>
        <v>0</v>
      </c>
      <c r="BF131" s="239">
        <f>IF(N131="znížená",J131,0)</f>
        <v>444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8" t="s">
        <v>157</v>
      </c>
      <c r="BK131" s="239">
        <f>ROUND(I131*H131,2)</f>
        <v>444</v>
      </c>
      <c r="BL131" s="18" t="s">
        <v>191</v>
      </c>
      <c r="BM131" s="238" t="s">
        <v>191</v>
      </c>
    </row>
    <row r="132" s="2" customFormat="1" ht="23.4566" customHeight="1">
      <c r="A132" s="35"/>
      <c r="B132" s="36"/>
      <c r="C132" s="227" t="s">
        <v>150</v>
      </c>
      <c r="D132" s="227" t="s">
        <v>152</v>
      </c>
      <c r="E132" s="228" t="s">
        <v>549</v>
      </c>
      <c r="F132" s="229" t="s">
        <v>550</v>
      </c>
      <c r="G132" s="230" t="s">
        <v>359</v>
      </c>
      <c r="H132" s="231">
        <v>207</v>
      </c>
      <c r="I132" s="232">
        <v>0.55000000000000004</v>
      </c>
      <c r="J132" s="232">
        <f>ROUND(I132*H132,2)</f>
        <v>113.84999999999999</v>
      </c>
      <c r="K132" s="233"/>
      <c r="L132" s="38"/>
      <c r="M132" s="234" t="s">
        <v>1</v>
      </c>
      <c r="N132" s="235" t="s">
        <v>40</v>
      </c>
      <c r="O132" s="236">
        <v>0</v>
      </c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191</v>
      </c>
      <c r="AT132" s="238" t="s">
        <v>152</v>
      </c>
      <c r="AU132" s="238" t="s">
        <v>157</v>
      </c>
      <c r="AY132" s="18" t="s">
        <v>149</v>
      </c>
      <c r="BE132" s="239">
        <f>IF(N132="základná",J132,0)</f>
        <v>0</v>
      </c>
      <c r="BF132" s="239">
        <f>IF(N132="znížená",J132,0)</f>
        <v>113.84999999999999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8" t="s">
        <v>157</v>
      </c>
      <c r="BK132" s="239">
        <f>ROUND(I132*H132,2)</f>
        <v>113.84999999999999</v>
      </c>
      <c r="BL132" s="18" t="s">
        <v>191</v>
      </c>
      <c r="BM132" s="238" t="s">
        <v>195</v>
      </c>
    </row>
    <row r="133" s="12" customFormat="1" ht="22.8" customHeight="1">
      <c r="A133" s="12"/>
      <c r="B133" s="212"/>
      <c r="C133" s="213"/>
      <c r="D133" s="214" t="s">
        <v>73</v>
      </c>
      <c r="E133" s="225" t="s">
        <v>308</v>
      </c>
      <c r="F133" s="225" t="s">
        <v>309</v>
      </c>
      <c r="G133" s="213"/>
      <c r="H133" s="213"/>
      <c r="I133" s="213"/>
      <c r="J133" s="226">
        <f>BK133</f>
        <v>1733.3</v>
      </c>
      <c r="K133" s="213"/>
      <c r="L133" s="217"/>
      <c r="M133" s="218"/>
      <c r="N133" s="219"/>
      <c r="O133" s="219"/>
      <c r="P133" s="220">
        <f>SUM(P134:P137)</f>
        <v>0</v>
      </c>
      <c r="Q133" s="219"/>
      <c r="R133" s="220">
        <f>SUM(R134:R137)</f>
        <v>0</v>
      </c>
      <c r="S133" s="219"/>
      <c r="T133" s="221">
        <f>SUM(T134:T137)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2" t="s">
        <v>157</v>
      </c>
      <c r="AT133" s="223" t="s">
        <v>73</v>
      </c>
      <c r="AU133" s="223" t="s">
        <v>82</v>
      </c>
      <c r="AY133" s="222" t="s">
        <v>149</v>
      </c>
      <c r="BK133" s="224">
        <f>SUM(BK134:BK137)</f>
        <v>1733.3</v>
      </c>
    </row>
    <row r="134" s="2" customFormat="1" ht="16.30189" customHeight="1">
      <c r="A134" s="35"/>
      <c r="B134" s="36"/>
      <c r="C134" s="227" t="s">
        <v>178</v>
      </c>
      <c r="D134" s="227" t="s">
        <v>152</v>
      </c>
      <c r="E134" s="228" t="s">
        <v>551</v>
      </c>
      <c r="F134" s="229" t="s">
        <v>552</v>
      </c>
      <c r="G134" s="230" t="s">
        <v>187</v>
      </c>
      <c r="H134" s="231">
        <v>1</v>
      </c>
      <c r="I134" s="232">
        <v>250</v>
      </c>
      <c r="J134" s="232">
        <f>ROUND(I134*H134,2)</f>
        <v>250</v>
      </c>
      <c r="K134" s="233"/>
      <c r="L134" s="38"/>
      <c r="M134" s="234" t="s">
        <v>1</v>
      </c>
      <c r="N134" s="235" t="s">
        <v>40</v>
      </c>
      <c r="O134" s="236">
        <v>0</v>
      </c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191</v>
      </c>
      <c r="AT134" s="238" t="s">
        <v>152</v>
      </c>
      <c r="AU134" s="238" t="s">
        <v>157</v>
      </c>
      <c r="AY134" s="18" t="s">
        <v>149</v>
      </c>
      <c r="BE134" s="239">
        <f>IF(N134="základná",J134,0)</f>
        <v>0</v>
      </c>
      <c r="BF134" s="239">
        <f>IF(N134="znížená",J134,0)</f>
        <v>250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8" t="s">
        <v>157</v>
      </c>
      <c r="BK134" s="239">
        <f>ROUND(I134*H134,2)</f>
        <v>250</v>
      </c>
      <c r="BL134" s="18" t="s">
        <v>191</v>
      </c>
      <c r="BM134" s="238" t="s">
        <v>7</v>
      </c>
    </row>
    <row r="135" s="2" customFormat="1" ht="21.0566" customHeight="1">
      <c r="A135" s="35"/>
      <c r="B135" s="36"/>
      <c r="C135" s="227" t="s">
        <v>200</v>
      </c>
      <c r="D135" s="227" t="s">
        <v>152</v>
      </c>
      <c r="E135" s="228" t="s">
        <v>553</v>
      </c>
      <c r="F135" s="229" t="s">
        <v>554</v>
      </c>
      <c r="G135" s="230" t="s">
        <v>187</v>
      </c>
      <c r="H135" s="231">
        <v>2</v>
      </c>
      <c r="I135" s="232">
        <v>355</v>
      </c>
      <c r="J135" s="232">
        <f>ROUND(I135*H135,2)</f>
        <v>710</v>
      </c>
      <c r="K135" s="233"/>
      <c r="L135" s="38"/>
      <c r="M135" s="234" t="s">
        <v>1</v>
      </c>
      <c r="N135" s="235" t="s">
        <v>40</v>
      </c>
      <c r="O135" s="236">
        <v>0</v>
      </c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191</v>
      </c>
      <c r="AT135" s="238" t="s">
        <v>152</v>
      </c>
      <c r="AU135" s="238" t="s">
        <v>157</v>
      </c>
      <c r="AY135" s="18" t="s">
        <v>149</v>
      </c>
      <c r="BE135" s="239">
        <f>IF(N135="základná",J135,0)</f>
        <v>0</v>
      </c>
      <c r="BF135" s="239">
        <f>IF(N135="znížená",J135,0)</f>
        <v>710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8" t="s">
        <v>157</v>
      </c>
      <c r="BK135" s="239">
        <f>ROUND(I135*H135,2)</f>
        <v>710</v>
      </c>
      <c r="BL135" s="18" t="s">
        <v>191</v>
      </c>
      <c r="BM135" s="238" t="s">
        <v>203</v>
      </c>
    </row>
    <row r="136" s="2" customFormat="1" ht="21.0566" customHeight="1">
      <c r="A136" s="35"/>
      <c r="B136" s="36"/>
      <c r="C136" s="227" t="s">
        <v>182</v>
      </c>
      <c r="D136" s="227" t="s">
        <v>152</v>
      </c>
      <c r="E136" s="228" t="s">
        <v>555</v>
      </c>
      <c r="F136" s="229" t="s">
        <v>556</v>
      </c>
      <c r="G136" s="230" t="s">
        <v>187</v>
      </c>
      <c r="H136" s="231">
        <v>2</v>
      </c>
      <c r="I136" s="232">
        <v>379</v>
      </c>
      <c r="J136" s="232">
        <f>ROUND(I136*H136,2)</f>
        <v>758</v>
      </c>
      <c r="K136" s="233"/>
      <c r="L136" s="38"/>
      <c r="M136" s="234" t="s">
        <v>1</v>
      </c>
      <c r="N136" s="235" t="s">
        <v>40</v>
      </c>
      <c r="O136" s="236">
        <v>0</v>
      </c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191</v>
      </c>
      <c r="AT136" s="238" t="s">
        <v>152</v>
      </c>
      <c r="AU136" s="238" t="s">
        <v>157</v>
      </c>
      <c r="AY136" s="18" t="s">
        <v>149</v>
      </c>
      <c r="BE136" s="239">
        <f>IF(N136="základná",J136,0)</f>
        <v>0</v>
      </c>
      <c r="BF136" s="239">
        <f>IF(N136="znížená",J136,0)</f>
        <v>758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8" t="s">
        <v>157</v>
      </c>
      <c r="BK136" s="239">
        <f>ROUND(I136*H136,2)</f>
        <v>758</v>
      </c>
      <c r="BL136" s="18" t="s">
        <v>191</v>
      </c>
      <c r="BM136" s="238" t="s">
        <v>209</v>
      </c>
    </row>
    <row r="137" s="2" customFormat="1" ht="23.4566" customHeight="1">
      <c r="A137" s="35"/>
      <c r="B137" s="36"/>
      <c r="C137" s="227" t="s">
        <v>211</v>
      </c>
      <c r="D137" s="227" t="s">
        <v>152</v>
      </c>
      <c r="E137" s="228" t="s">
        <v>557</v>
      </c>
      <c r="F137" s="229" t="s">
        <v>558</v>
      </c>
      <c r="G137" s="230" t="s">
        <v>359</v>
      </c>
      <c r="H137" s="231">
        <v>17</v>
      </c>
      <c r="I137" s="232">
        <v>0.90000000000000002</v>
      </c>
      <c r="J137" s="232">
        <f>ROUND(I137*H137,2)</f>
        <v>15.300000000000001</v>
      </c>
      <c r="K137" s="233"/>
      <c r="L137" s="38"/>
      <c r="M137" s="234" t="s">
        <v>1</v>
      </c>
      <c r="N137" s="235" t="s">
        <v>40</v>
      </c>
      <c r="O137" s="236">
        <v>0</v>
      </c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191</v>
      </c>
      <c r="AT137" s="238" t="s">
        <v>152</v>
      </c>
      <c r="AU137" s="238" t="s">
        <v>157</v>
      </c>
      <c r="AY137" s="18" t="s">
        <v>149</v>
      </c>
      <c r="BE137" s="239">
        <f>IF(N137="základná",J137,0)</f>
        <v>0</v>
      </c>
      <c r="BF137" s="239">
        <f>IF(N137="znížená",J137,0)</f>
        <v>15.300000000000001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8" t="s">
        <v>157</v>
      </c>
      <c r="BK137" s="239">
        <f>ROUND(I137*H137,2)</f>
        <v>15.300000000000001</v>
      </c>
      <c r="BL137" s="18" t="s">
        <v>191</v>
      </c>
      <c r="BM137" s="238" t="s">
        <v>214</v>
      </c>
    </row>
    <row r="138" s="12" customFormat="1" ht="25.92" customHeight="1">
      <c r="A138" s="12"/>
      <c r="B138" s="212"/>
      <c r="C138" s="213"/>
      <c r="D138" s="214" t="s">
        <v>73</v>
      </c>
      <c r="E138" s="215" t="s">
        <v>354</v>
      </c>
      <c r="F138" s="215" t="s">
        <v>355</v>
      </c>
      <c r="G138" s="213"/>
      <c r="H138" s="213"/>
      <c r="I138" s="213"/>
      <c r="J138" s="216">
        <f>BK138</f>
        <v>168.75</v>
      </c>
      <c r="K138" s="213"/>
      <c r="L138" s="217"/>
      <c r="M138" s="218"/>
      <c r="N138" s="219"/>
      <c r="O138" s="219"/>
      <c r="P138" s="220">
        <f>P139</f>
        <v>0</v>
      </c>
      <c r="Q138" s="219"/>
      <c r="R138" s="220">
        <f>R139</f>
        <v>0</v>
      </c>
      <c r="S138" s="219"/>
      <c r="T138" s="221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2" t="s">
        <v>175</v>
      </c>
      <c r="AT138" s="223" t="s">
        <v>73</v>
      </c>
      <c r="AU138" s="223" t="s">
        <v>74</v>
      </c>
      <c r="AY138" s="222" t="s">
        <v>149</v>
      </c>
      <c r="BK138" s="224">
        <f>BK139</f>
        <v>168.75</v>
      </c>
    </row>
    <row r="139" s="2" customFormat="1" ht="23.4566" customHeight="1">
      <c r="A139" s="35"/>
      <c r="B139" s="36"/>
      <c r="C139" s="227" t="s">
        <v>188</v>
      </c>
      <c r="D139" s="227" t="s">
        <v>152</v>
      </c>
      <c r="E139" s="228" t="s">
        <v>357</v>
      </c>
      <c r="F139" s="229" t="s">
        <v>358</v>
      </c>
      <c r="G139" s="230" t="s">
        <v>359</v>
      </c>
      <c r="H139" s="231">
        <v>225</v>
      </c>
      <c r="I139" s="232">
        <v>0.75</v>
      </c>
      <c r="J139" s="232">
        <f>ROUND(I139*H139,2)</f>
        <v>168.75</v>
      </c>
      <c r="K139" s="233"/>
      <c r="L139" s="38"/>
      <c r="M139" s="234" t="s">
        <v>1</v>
      </c>
      <c r="N139" s="235" t="s">
        <v>40</v>
      </c>
      <c r="O139" s="236">
        <v>0</v>
      </c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156</v>
      </c>
      <c r="AT139" s="238" t="s">
        <v>152</v>
      </c>
      <c r="AU139" s="238" t="s">
        <v>82</v>
      </c>
      <c r="AY139" s="18" t="s">
        <v>149</v>
      </c>
      <c r="BE139" s="239">
        <f>IF(N139="základná",J139,0)</f>
        <v>0</v>
      </c>
      <c r="BF139" s="239">
        <f>IF(N139="znížená",J139,0)</f>
        <v>168.75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8" t="s">
        <v>157</v>
      </c>
      <c r="BK139" s="239">
        <f>ROUND(I139*H139,2)</f>
        <v>168.75</v>
      </c>
      <c r="BL139" s="18" t="s">
        <v>156</v>
      </c>
      <c r="BM139" s="238" t="s">
        <v>219</v>
      </c>
    </row>
    <row r="140" s="12" customFormat="1" ht="25.92" customHeight="1">
      <c r="A140" s="12"/>
      <c r="B140" s="212"/>
      <c r="C140" s="213"/>
      <c r="D140" s="214" t="s">
        <v>73</v>
      </c>
      <c r="E140" s="215" t="s">
        <v>361</v>
      </c>
      <c r="F140" s="215" t="s">
        <v>362</v>
      </c>
      <c r="G140" s="213"/>
      <c r="H140" s="213"/>
      <c r="I140" s="213"/>
      <c r="J140" s="216">
        <f>BK140</f>
        <v>0</v>
      </c>
      <c r="K140" s="213"/>
      <c r="L140" s="217"/>
      <c r="M140" s="261"/>
      <c r="N140" s="262"/>
      <c r="O140" s="262"/>
      <c r="P140" s="263">
        <v>0</v>
      </c>
      <c r="Q140" s="262"/>
      <c r="R140" s="263">
        <v>0</v>
      </c>
      <c r="S140" s="262"/>
      <c r="T140" s="264"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2" t="s">
        <v>82</v>
      </c>
      <c r="AT140" s="223" t="s">
        <v>73</v>
      </c>
      <c r="AU140" s="223" t="s">
        <v>74</v>
      </c>
      <c r="AY140" s="222" t="s">
        <v>149</v>
      </c>
      <c r="BK140" s="224">
        <v>0</v>
      </c>
    </row>
    <row r="141" s="2" customFormat="1" ht="6.96" customHeight="1">
      <c r="A141" s="35"/>
      <c r="B141" s="68"/>
      <c r="C141" s="69"/>
      <c r="D141" s="69"/>
      <c r="E141" s="69"/>
      <c r="F141" s="69"/>
      <c r="G141" s="69"/>
      <c r="H141" s="69"/>
      <c r="I141" s="69"/>
      <c r="J141" s="69"/>
      <c r="K141" s="69"/>
      <c r="L141" s="38"/>
      <c r="M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</sheetData>
  <sheetProtection sheet="1" autoFilter="0" formatColumns="0" formatRows="0" objects="1" scenarios="1" spinCount="100000" saltValue="3pRe53Afp+emN4SETsVi7WckwLtQ2EiSG0QSbkMj/zl83Bhi8vhQp8aWikEGfc1IAeCrrbKs3T9Djqyonp3kiQ==" hashValue="LGMo3NGAR0ivNwstZzFJwpJZGtQK/CCYqhFsAHGqtLo1AVfNX+Y3zLN1QArxaC0r1TQBLr8Tn+89tbPrxiBP8Q==" algorithmName="SHA-512" password="CC35"/>
  <autoFilter ref="C120:K14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hidden="1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1"/>
      <c r="AT3" s="18" t="s">
        <v>74</v>
      </c>
    </row>
    <row r="4" hidden="1" s="1" customFormat="1" ht="24.96" customHeight="1">
      <c r="B4" s="21"/>
      <c r="D4" s="144" t="s">
        <v>115</v>
      </c>
      <c r="L4" s="21"/>
      <c r="M4" s="145" t="s">
        <v>9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6" t="s">
        <v>13</v>
      </c>
      <c r="L6" s="21"/>
    </row>
    <row r="7" hidden="1" s="1" customFormat="1" ht="16.30189" customHeight="1">
      <c r="B7" s="21"/>
      <c r="E7" s="147" t="str">
        <f>'Rekapitulácia stavby'!K6</f>
        <v>NURCH</v>
      </c>
      <c r="F7" s="146"/>
      <c r="G7" s="146"/>
      <c r="H7" s="146"/>
      <c r="L7" s="21"/>
    </row>
    <row r="8" hidden="1" s="2" customFormat="1" ht="12" customHeight="1">
      <c r="A8" s="35"/>
      <c r="B8" s="38"/>
      <c r="C8" s="35"/>
      <c r="D8" s="146" t="s">
        <v>116</v>
      </c>
      <c r="E8" s="35"/>
      <c r="F8" s="35"/>
      <c r="G8" s="35"/>
      <c r="H8" s="35"/>
      <c r="I8" s="35"/>
      <c r="J8" s="35"/>
      <c r="K8" s="35"/>
      <c r="L8" s="6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30189" customHeight="1">
      <c r="A9" s="35"/>
      <c r="B9" s="38"/>
      <c r="C9" s="35"/>
      <c r="D9" s="35"/>
      <c r="E9" s="148" t="s">
        <v>559</v>
      </c>
      <c r="F9" s="35"/>
      <c r="G9" s="35"/>
      <c r="H9" s="35"/>
      <c r="I9" s="35"/>
      <c r="J9" s="35"/>
      <c r="K9" s="35"/>
      <c r="L9" s="6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6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8"/>
      <c r="C11" s="35"/>
      <c r="D11" s="146" t="s">
        <v>15</v>
      </c>
      <c r="E11" s="35"/>
      <c r="F11" s="149" t="s">
        <v>1</v>
      </c>
      <c r="G11" s="35"/>
      <c r="H11" s="35"/>
      <c r="I11" s="146" t="s">
        <v>16</v>
      </c>
      <c r="J11" s="149" t="s">
        <v>1</v>
      </c>
      <c r="K11" s="35"/>
      <c r="L11" s="6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8"/>
      <c r="C12" s="35"/>
      <c r="D12" s="146" t="s">
        <v>17</v>
      </c>
      <c r="E12" s="35"/>
      <c r="F12" s="149" t="s">
        <v>18</v>
      </c>
      <c r="G12" s="35"/>
      <c r="H12" s="35"/>
      <c r="I12" s="146" t="s">
        <v>19</v>
      </c>
      <c r="J12" s="150" t="str">
        <f>'Rekapitulácia stavby'!AN8</f>
        <v>10. 2. 2023</v>
      </c>
      <c r="K12" s="35"/>
      <c r="L12" s="6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6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8"/>
      <c r="C14" s="35"/>
      <c r="D14" s="146" t="s">
        <v>21</v>
      </c>
      <c r="E14" s="35"/>
      <c r="F14" s="35"/>
      <c r="G14" s="35"/>
      <c r="H14" s="35"/>
      <c r="I14" s="146" t="s">
        <v>22</v>
      </c>
      <c r="J14" s="149" t="str">
        <f>IF('Rekapitulácia stavby'!AN10="","",'Rekapitulácia stavby'!AN10)</f>
        <v/>
      </c>
      <c r="K14" s="35"/>
      <c r="L14" s="6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8"/>
      <c r="C15" s="35"/>
      <c r="D15" s="35"/>
      <c r="E15" s="149" t="str">
        <f>IF('Rekapitulácia stavby'!E11="","",'Rekapitulácia stavby'!E11)</f>
        <v>NÁRODNÝ ÚSTAV REUMATICKÝCH CHORÔB</v>
      </c>
      <c r="F15" s="35"/>
      <c r="G15" s="35"/>
      <c r="H15" s="35"/>
      <c r="I15" s="146" t="s">
        <v>24</v>
      </c>
      <c r="J15" s="149" t="str">
        <f>IF('Rekapitulácia stavby'!AN11="","",'Rekapitulácia stavby'!AN11)</f>
        <v/>
      </c>
      <c r="K15" s="35"/>
      <c r="L15" s="6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6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8"/>
      <c r="C17" s="35"/>
      <c r="D17" s="146" t="s">
        <v>25</v>
      </c>
      <c r="E17" s="35"/>
      <c r="F17" s="35"/>
      <c r="G17" s="35"/>
      <c r="H17" s="35"/>
      <c r="I17" s="146" t="s">
        <v>22</v>
      </c>
      <c r="J17" s="149" t="str">
        <f>'Rekapitulácia stavby'!AN13</f>
        <v>31415644</v>
      </c>
      <c r="K17" s="35"/>
      <c r="L17" s="6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8"/>
      <c r="C18" s="35"/>
      <c r="D18" s="35"/>
      <c r="E18" s="149" t="str">
        <f>'Rekapitulácia stavby'!E14</f>
        <v>TRILAUG s.r.o.</v>
      </c>
      <c r="F18" s="149"/>
      <c r="G18" s="149"/>
      <c r="H18" s="149"/>
      <c r="I18" s="146" t="s">
        <v>24</v>
      </c>
      <c r="J18" s="149" t="str">
        <f>'Rekapitulácia stavby'!AN14</f>
        <v/>
      </c>
      <c r="K18" s="35"/>
      <c r="L18" s="6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6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8"/>
      <c r="C20" s="35"/>
      <c r="D20" s="146" t="s">
        <v>28</v>
      </c>
      <c r="E20" s="35"/>
      <c r="F20" s="35"/>
      <c r="G20" s="35"/>
      <c r="H20" s="35"/>
      <c r="I20" s="146" t="s">
        <v>22</v>
      </c>
      <c r="J20" s="149" t="str">
        <f>IF('Rekapitulácia stavby'!AN16="","",'Rekapitulácia stavby'!AN16)</f>
        <v/>
      </c>
      <c r="K20" s="35"/>
      <c r="L20" s="6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8"/>
      <c r="C21" s="35"/>
      <c r="D21" s="35"/>
      <c r="E21" s="149" t="str">
        <f>IF('Rekapitulácia stavby'!E17="","",'Rekapitulácia stavby'!E17)</f>
        <v xml:space="preserve"> </v>
      </c>
      <c r="F21" s="35"/>
      <c r="G21" s="35"/>
      <c r="H21" s="35"/>
      <c r="I21" s="146" t="s">
        <v>24</v>
      </c>
      <c r="J21" s="149" t="str">
        <f>IF('Rekapitulácia stavby'!AN17="","",'Rekapitulácia stavby'!AN17)</f>
        <v/>
      </c>
      <c r="K21" s="35"/>
      <c r="L21" s="6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6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8"/>
      <c r="C23" s="35"/>
      <c r="D23" s="146" t="s">
        <v>30</v>
      </c>
      <c r="E23" s="35"/>
      <c r="F23" s="35"/>
      <c r="G23" s="35"/>
      <c r="H23" s="35"/>
      <c r="I23" s="146" t="s">
        <v>22</v>
      </c>
      <c r="J23" s="149" t="str">
        <f>IF('Rekapitulácia stavby'!AN19="","",'Rekapitulácia stavby'!AN19)</f>
        <v/>
      </c>
      <c r="K23" s="35"/>
      <c r="L23" s="6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8"/>
      <c r="C24" s="35"/>
      <c r="D24" s="35"/>
      <c r="E24" s="149" t="str">
        <f>IF('Rekapitulácia stavby'!E20="","",'Rekapitulácia stavby'!E20)</f>
        <v xml:space="preserve"> </v>
      </c>
      <c r="F24" s="35"/>
      <c r="G24" s="35"/>
      <c r="H24" s="35"/>
      <c r="I24" s="146" t="s">
        <v>24</v>
      </c>
      <c r="J24" s="149" t="str">
        <f>IF('Rekapitulácia stavby'!AN20="","",'Rekapitulácia stavby'!AN20)</f>
        <v/>
      </c>
      <c r="K24" s="35"/>
      <c r="L24" s="6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6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8"/>
      <c r="C26" s="35"/>
      <c r="D26" s="146" t="s">
        <v>31</v>
      </c>
      <c r="E26" s="35"/>
      <c r="F26" s="35"/>
      <c r="G26" s="35"/>
      <c r="H26" s="35"/>
      <c r="I26" s="35"/>
      <c r="J26" s="35"/>
      <c r="K26" s="35"/>
      <c r="L26" s="6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30189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hidden="1" s="2" customFormat="1" ht="6.96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6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8"/>
      <c r="C29" s="35"/>
      <c r="D29" s="155"/>
      <c r="E29" s="155"/>
      <c r="F29" s="155"/>
      <c r="G29" s="155"/>
      <c r="H29" s="155"/>
      <c r="I29" s="155"/>
      <c r="J29" s="155"/>
      <c r="K29" s="155"/>
      <c r="L29" s="6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8"/>
      <c r="C30" s="35"/>
      <c r="D30" s="156" t="s">
        <v>34</v>
      </c>
      <c r="E30" s="35"/>
      <c r="F30" s="35"/>
      <c r="G30" s="35"/>
      <c r="H30" s="35"/>
      <c r="I30" s="35"/>
      <c r="J30" s="157">
        <f>ROUND(J121, 2)</f>
        <v>21032.650000000001</v>
      </c>
      <c r="K30" s="35"/>
      <c r="L30" s="6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8"/>
      <c r="C31" s="35"/>
      <c r="D31" s="155"/>
      <c r="E31" s="155"/>
      <c r="F31" s="155"/>
      <c r="G31" s="155"/>
      <c r="H31" s="155"/>
      <c r="I31" s="155"/>
      <c r="J31" s="155"/>
      <c r="K31" s="155"/>
      <c r="L31" s="6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8"/>
      <c r="C32" s="35"/>
      <c r="D32" s="35"/>
      <c r="E32" s="35"/>
      <c r="F32" s="158" t="s">
        <v>36</v>
      </c>
      <c r="G32" s="35"/>
      <c r="H32" s="35"/>
      <c r="I32" s="158" t="s">
        <v>35</v>
      </c>
      <c r="J32" s="158" t="s">
        <v>37</v>
      </c>
      <c r="K32" s="35"/>
      <c r="L32" s="6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8"/>
      <c r="C33" s="35"/>
      <c r="D33" s="159" t="s">
        <v>38</v>
      </c>
      <c r="E33" s="160" t="s">
        <v>39</v>
      </c>
      <c r="F33" s="161">
        <f>ROUND((SUM(BE121:BE134)),  2)</f>
        <v>0</v>
      </c>
      <c r="G33" s="162"/>
      <c r="H33" s="162"/>
      <c r="I33" s="163">
        <v>0.20000000000000001</v>
      </c>
      <c r="J33" s="161">
        <f>ROUND(((SUM(BE121:BE134))*I33),  2)</f>
        <v>0</v>
      </c>
      <c r="K33" s="35"/>
      <c r="L33" s="6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8"/>
      <c r="C34" s="35"/>
      <c r="D34" s="35"/>
      <c r="E34" s="160" t="s">
        <v>40</v>
      </c>
      <c r="F34" s="164">
        <f>ROUND((SUM(BF121:BF134)),  2)</f>
        <v>21032.650000000001</v>
      </c>
      <c r="G34" s="35"/>
      <c r="H34" s="35"/>
      <c r="I34" s="165">
        <v>0.20000000000000001</v>
      </c>
      <c r="J34" s="164">
        <f>ROUND(((SUM(BF121:BF134))*I34),  2)</f>
        <v>4206.5299999999997</v>
      </c>
      <c r="K34" s="35"/>
      <c r="L34" s="6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8"/>
      <c r="C35" s="35"/>
      <c r="D35" s="35"/>
      <c r="E35" s="146" t="s">
        <v>41</v>
      </c>
      <c r="F35" s="164">
        <f>ROUND((SUM(BG121:BG134)),  2)</f>
        <v>0</v>
      </c>
      <c r="G35" s="35"/>
      <c r="H35" s="35"/>
      <c r="I35" s="165">
        <v>0.20000000000000001</v>
      </c>
      <c r="J35" s="164">
        <f>0</f>
        <v>0</v>
      </c>
      <c r="K35" s="35"/>
      <c r="L35" s="6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8"/>
      <c r="C36" s="35"/>
      <c r="D36" s="35"/>
      <c r="E36" s="146" t="s">
        <v>42</v>
      </c>
      <c r="F36" s="164">
        <f>ROUND((SUM(BH121:BH134)),  2)</f>
        <v>0</v>
      </c>
      <c r="G36" s="35"/>
      <c r="H36" s="35"/>
      <c r="I36" s="165">
        <v>0.20000000000000001</v>
      </c>
      <c r="J36" s="164">
        <f>0</f>
        <v>0</v>
      </c>
      <c r="K36" s="35"/>
      <c r="L36" s="6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8"/>
      <c r="C37" s="35"/>
      <c r="D37" s="35"/>
      <c r="E37" s="160" t="s">
        <v>43</v>
      </c>
      <c r="F37" s="161">
        <f>ROUND((SUM(BI121:BI134)),  2)</f>
        <v>0</v>
      </c>
      <c r="G37" s="162"/>
      <c r="H37" s="162"/>
      <c r="I37" s="163">
        <v>0</v>
      </c>
      <c r="J37" s="161">
        <f>0</f>
        <v>0</v>
      </c>
      <c r="K37" s="35"/>
      <c r="L37" s="6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6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8"/>
      <c r="C39" s="166"/>
      <c r="D39" s="167" t="s">
        <v>44</v>
      </c>
      <c r="E39" s="168"/>
      <c r="F39" s="168"/>
      <c r="G39" s="169" t="s">
        <v>45</v>
      </c>
      <c r="H39" s="170" t="s">
        <v>46</v>
      </c>
      <c r="I39" s="168"/>
      <c r="J39" s="171">
        <f>SUM(J30:J37)</f>
        <v>25239.18</v>
      </c>
      <c r="K39" s="172"/>
      <c r="L39" s="6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6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5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5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5"/>
      <c r="B61" s="38"/>
      <c r="C61" s="35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5"/>
      <c r="B65" s="38"/>
      <c r="C65" s="35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5"/>
      <c r="B76" s="38"/>
      <c r="C76" s="35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4" t="s">
        <v>118</v>
      </c>
      <c r="D82" s="37"/>
      <c r="E82" s="37"/>
      <c r="F82" s="37"/>
      <c r="G82" s="37"/>
      <c r="H82" s="37"/>
      <c r="I82" s="37"/>
      <c r="J82" s="37"/>
      <c r="K82" s="37"/>
      <c r="L82" s="6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30" t="s">
        <v>13</v>
      </c>
      <c r="D84" s="37"/>
      <c r="E84" s="37"/>
      <c r="F84" s="37"/>
      <c r="G84" s="37"/>
      <c r="H84" s="37"/>
      <c r="I84" s="37"/>
      <c r="J84" s="37"/>
      <c r="K84" s="37"/>
      <c r="L84" s="6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30189" customHeight="1">
      <c r="A85" s="35"/>
      <c r="B85" s="36"/>
      <c r="C85" s="37"/>
      <c r="D85" s="37"/>
      <c r="E85" s="184" t="str">
        <f>E7</f>
        <v>NURCH</v>
      </c>
      <c r="F85" s="30"/>
      <c r="G85" s="30"/>
      <c r="H85" s="30"/>
      <c r="I85" s="37"/>
      <c r="J85" s="37"/>
      <c r="K85" s="37"/>
      <c r="L85" s="6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30" t="s">
        <v>116</v>
      </c>
      <c r="D86" s="37"/>
      <c r="E86" s="37"/>
      <c r="F86" s="37"/>
      <c r="G86" s="37"/>
      <c r="H86" s="37"/>
      <c r="I86" s="37"/>
      <c r="J86" s="37"/>
      <c r="K86" s="37"/>
      <c r="L86" s="6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30189" customHeight="1">
      <c r="A87" s="35"/>
      <c r="B87" s="36"/>
      <c r="C87" s="37"/>
      <c r="D87" s="37"/>
      <c r="E87" s="78" t="str">
        <f>E9</f>
        <v>01-01-04 - Výplne otvorov</v>
      </c>
      <c r="F87" s="37"/>
      <c r="G87" s="37"/>
      <c r="H87" s="37"/>
      <c r="I87" s="37"/>
      <c r="J87" s="37"/>
      <c r="K87" s="37"/>
      <c r="L87" s="6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30" t="s">
        <v>17</v>
      </c>
      <c r="D89" s="37"/>
      <c r="E89" s="37"/>
      <c r="F89" s="27" t="str">
        <f>F12</f>
        <v xml:space="preserve"> </v>
      </c>
      <c r="G89" s="37"/>
      <c r="H89" s="37"/>
      <c r="I89" s="30" t="s">
        <v>19</v>
      </c>
      <c r="J89" s="81" t="str">
        <f>IF(J12="","",J12)</f>
        <v>10. 2. 2023</v>
      </c>
      <c r="K89" s="37"/>
      <c r="L89" s="6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30566" customHeight="1">
      <c r="A91" s="35"/>
      <c r="B91" s="36"/>
      <c r="C91" s="30" t="s">
        <v>21</v>
      </c>
      <c r="D91" s="37"/>
      <c r="E91" s="37"/>
      <c r="F91" s="27" t="str">
        <f>E15</f>
        <v>NÁRODNÝ ÚSTAV REUMATICKÝCH CHORÔB</v>
      </c>
      <c r="G91" s="37"/>
      <c r="H91" s="37"/>
      <c r="I91" s="30" t="s">
        <v>28</v>
      </c>
      <c r="J91" s="31" t="str">
        <f>E21</f>
        <v xml:space="preserve"> </v>
      </c>
      <c r="K91" s="37"/>
      <c r="L91" s="6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30566" customHeight="1">
      <c r="A92" s="35"/>
      <c r="B92" s="36"/>
      <c r="C92" s="30" t="s">
        <v>25</v>
      </c>
      <c r="D92" s="37"/>
      <c r="E92" s="37"/>
      <c r="F92" s="27" t="str">
        <f>IF(E18="","",E18)</f>
        <v>TRILAUG s.r.o.</v>
      </c>
      <c r="G92" s="37"/>
      <c r="H92" s="37"/>
      <c r="I92" s="30" t="s">
        <v>30</v>
      </c>
      <c r="J92" s="31" t="str">
        <f>E24</f>
        <v xml:space="preserve"> </v>
      </c>
      <c r="K92" s="37"/>
      <c r="L92" s="6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119</v>
      </c>
      <c r="D94" s="140"/>
      <c r="E94" s="140"/>
      <c r="F94" s="140"/>
      <c r="G94" s="140"/>
      <c r="H94" s="140"/>
      <c r="I94" s="140"/>
      <c r="J94" s="186" t="s">
        <v>120</v>
      </c>
      <c r="K94" s="140"/>
      <c r="L94" s="6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7" t="s">
        <v>121</v>
      </c>
      <c r="D96" s="37"/>
      <c r="E96" s="37"/>
      <c r="F96" s="37"/>
      <c r="G96" s="37"/>
      <c r="H96" s="37"/>
      <c r="I96" s="37"/>
      <c r="J96" s="112">
        <f>J121</f>
        <v>21032.650000000001</v>
      </c>
      <c r="K96" s="37"/>
      <c r="L96" s="6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122</v>
      </c>
    </row>
    <row r="97" s="9" customFormat="1" ht="24.96" customHeight="1">
      <c r="A97" s="9"/>
      <c r="B97" s="188"/>
      <c r="C97" s="189"/>
      <c r="D97" s="190" t="s">
        <v>126</v>
      </c>
      <c r="E97" s="191"/>
      <c r="F97" s="191"/>
      <c r="G97" s="191"/>
      <c r="H97" s="191"/>
      <c r="I97" s="191"/>
      <c r="J97" s="192">
        <f>J122</f>
        <v>20520.150000000001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95"/>
      <c r="D98" s="196" t="s">
        <v>530</v>
      </c>
      <c r="E98" s="197"/>
      <c r="F98" s="197"/>
      <c r="G98" s="197"/>
      <c r="H98" s="197"/>
      <c r="I98" s="197"/>
      <c r="J98" s="198">
        <f>J123</f>
        <v>9421.1499999999996</v>
      </c>
      <c r="K98" s="195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95"/>
      <c r="D99" s="196" t="s">
        <v>130</v>
      </c>
      <c r="E99" s="197"/>
      <c r="F99" s="197"/>
      <c r="G99" s="197"/>
      <c r="H99" s="197"/>
      <c r="I99" s="197"/>
      <c r="J99" s="198">
        <f>J128</f>
        <v>11099</v>
      </c>
      <c r="K99" s="195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8"/>
      <c r="C100" s="189"/>
      <c r="D100" s="190" t="s">
        <v>133</v>
      </c>
      <c r="E100" s="191"/>
      <c r="F100" s="191"/>
      <c r="G100" s="191"/>
      <c r="H100" s="191"/>
      <c r="I100" s="191"/>
      <c r="J100" s="192">
        <f>J132</f>
        <v>512.5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8"/>
      <c r="C101" s="189"/>
      <c r="D101" s="190" t="s">
        <v>134</v>
      </c>
      <c r="E101" s="191"/>
      <c r="F101" s="191"/>
      <c r="G101" s="191"/>
      <c r="H101" s="191"/>
      <c r="I101" s="191"/>
      <c r="J101" s="192">
        <f>J134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70"/>
      <c r="C107" s="71"/>
      <c r="D107" s="71"/>
      <c r="E107" s="71"/>
      <c r="F107" s="71"/>
      <c r="G107" s="71"/>
      <c r="H107" s="71"/>
      <c r="I107" s="71"/>
      <c r="J107" s="71"/>
      <c r="K107" s="71"/>
      <c r="L107" s="6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4" t="s">
        <v>135</v>
      </c>
      <c r="D108" s="37"/>
      <c r="E108" s="37"/>
      <c r="F108" s="37"/>
      <c r="G108" s="37"/>
      <c r="H108" s="37"/>
      <c r="I108" s="37"/>
      <c r="J108" s="37"/>
      <c r="K108" s="37"/>
      <c r="L108" s="6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30" t="s">
        <v>13</v>
      </c>
      <c r="D110" s="37"/>
      <c r="E110" s="37"/>
      <c r="F110" s="37"/>
      <c r="G110" s="37"/>
      <c r="H110" s="37"/>
      <c r="I110" s="37"/>
      <c r="J110" s="37"/>
      <c r="K110" s="37"/>
      <c r="L110" s="6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30189" customHeight="1">
      <c r="A111" s="35"/>
      <c r="B111" s="36"/>
      <c r="C111" s="37"/>
      <c r="D111" s="37"/>
      <c r="E111" s="184" t="str">
        <f>E7</f>
        <v>NURCH</v>
      </c>
      <c r="F111" s="30"/>
      <c r="G111" s="30"/>
      <c r="H111" s="30"/>
      <c r="I111" s="37"/>
      <c r="J111" s="37"/>
      <c r="K111" s="37"/>
      <c r="L111" s="6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30" t="s">
        <v>116</v>
      </c>
      <c r="D112" s="37"/>
      <c r="E112" s="37"/>
      <c r="F112" s="37"/>
      <c r="G112" s="37"/>
      <c r="H112" s="37"/>
      <c r="I112" s="37"/>
      <c r="J112" s="37"/>
      <c r="K112" s="37"/>
      <c r="L112" s="6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30189" customHeight="1">
      <c r="A113" s="35"/>
      <c r="B113" s="36"/>
      <c r="C113" s="37"/>
      <c r="D113" s="37"/>
      <c r="E113" s="78" t="str">
        <f>E9</f>
        <v>01-01-04 - Výplne otvorov</v>
      </c>
      <c r="F113" s="37"/>
      <c r="G113" s="37"/>
      <c r="H113" s="37"/>
      <c r="I113" s="37"/>
      <c r="J113" s="37"/>
      <c r="K113" s="37"/>
      <c r="L113" s="6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30" t="s">
        <v>17</v>
      </c>
      <c r="D115" s="37"/>
      <c r="E115" s="37"/>
      <c r="F115" s="27" t="str">
        <f>F12</f>
        <v xml:space="preserve"> </v>
      </c>
      <c r="G115" s="37"/>
      <c r="H115" s="37"/>
      <c r="I115" s="30" t="s">
        <v>19</v>
      </c>
      <c r="J115" s="81" t="str">
        <f>IF(J12="","",J12)</f>
        <v>10. 2. 2023</v>
      </c>
      <c r="K115" s="37"/>
      <c r="L115" s="6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30566" customHeight="1">
      <c r="A117" s="35"/>
      <c r="B117" s="36"/>
      <c r="C117" s="30" t="s">
        <v>21</v>
      </c>
      <c r="D117" s="37"/>
      <c r="E117" s="37"/>
      <c r="F117" s="27" t="str">
        <f>E15</f>
        <v>NÁRODNÝ ÚSTAV REUMATICKÝCH CHORÔB</v>
      </c>
      <c r="G117" s="37"/>
      <c r="H117" s="37"/>
      <c r="I117" s="30" t="s">
        <v>28</v>
      </c>
      <c r="J117" s="31" t="str">
        <f>E21</f>
        <v xml:space="preserve"> </v>
      </c>
      <c r="K117" s="37"/>
      <c r="L117" s="6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30566" customHeight="1">
      <c r="A118" s="35"/>
      <c r="B118" s="36"/>
      <c r="C118" s="30" t="s">
        <v>25</v>
      </c>
      <c r="D118" s="37"/>
      <c r="E118" s="37"/>
      <c r="F118" s="27" t="str">
        <f>IF(E18="","",E18)</f>
        <v>TRILAUG s.r.o.</v>
      </c>
      <c r="G118" s="37"/>
      <c r="H118" s="37"/>
      <c r="I118" s="30" t="s">
        <v>30</v>
      </c>
      <c r="J118" s="31" t="str">
        <f>E24</f>
        <v xml:space="preserve"> </v>
      </c>
      <c r="K118" s="37"/>
      <c r="L118" s="6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200"/>
      <c r="B120" s="201"/>
      <c r="C120" s="202" t="s">
        <v>136</v>
      </c>
      <c r="D120" s="203" t="s">
        <v>59</v>
      </c>
      <c r="E120" s="203" t="s">
        <v>55</v>
      </c>
      <c r="F120" s="203" t="s">
        <v>56</v>
      </c>
      <c r="G120" s="203" t="s">
        <v>137</v>
      </c>
      <c r="H120" s="203" t="s">
        <v>138</v>
      </c>
      <c r="I120" s="203" t="s">
        <v>139</v>
      </c>
      <c r="J120" s="204" t="s">
        <v>120</v>
      </c>
      <c r="K120" s="205" t="s">
        <v>140</v>
      </c>
      <c r="L120" s="206"/>
      <c r="M120" s="102" t="s">
        <v>1</v>
      </c>
      <c r="N120" s="103" t="s">
        <v>38</v>
      </c>
      <c r="O120" s="103" t="s">
        <v>141</v>
      </c>
      <c r="P120" s="103" t="s">
        <v>142</v>
      </c>
      <c r="Q120" s="103" t="s">
        <v>143</v>
      </c>
      <c r="R120" s="103" t="s">
        <v>144</v>
      </c>
      <c r="S120" s="103" t="s">
        <v>145</v>
      </c>
      <c r="T120" s="104" t="s">
        <v>146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5"/>
      <c r="B121" s="36"/>
      <c r="C121" s="109" t="s">
        <v>121</v>
      </c>
      <c r="D121" s="37"/>
      <c r="E121" s="37"/>
      <c r="F121" s="37"/>
      <c r="G121" s="37"/>
      <c r="H121" s="37"/>
      <c r="I121" s="37"/>
      <c r="J121" s="207">
        <f>BK121</f>
        <v>21032.650000000001</v>
      </c>
      <c r="K121" s="37"/>
      <c r="L121" s="38"/>
      <c r="M121" s="105"/>
      <c r="N121" s="208"/>
      <c r="O121" s="106"/>
      <c r="P121" s="209">
        <f>P122+P132+P134</f>
        <v>0</v>
      </c>
      <c r="Q121" s="106"/>
      <c r="R121" s="209">
        <f>R122+R132+R134</f>
        <v>0</v>
      </c>
      <c r="S121" s="106"/>
      <c r="T121" s="210">
        <f>T122+T132+T134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73</v>
      </c>
      <c r="AU121" s="18" t="s">
        <v>122</v>
      </c>
      <c r="BK121" s="211">
        <f>BK122+BK132+BK134</f>
        <v>21032.650000000001</v>
      </c>
    </row>
    <row r="122" s="12" customFormat="1" ht="25.92" customHeight="1">
      <c r="A122" s="12"/>
      <c r="B122" s="212"/>
      <c r="C122" s="213"/>
      <c r="D122" s="214" t="s">
        <v>73</v>
      </c>
      <c r="E122" s="215" t="s">
        <v>288</v>
      </c>
      <c r="F122" s="215" t="s">
        <v>289</v>
      </c>
      <c r="G122" s="213"/>
      <c r="H122" s="213"/>
      <c r="I122" s="213"/>
      <c r="J122" s="216">
        <f>BK122</f>
        <v>20520.150000000001</v>
      </c>
      <c r="K122" s="213"/>
      <c r="L122" s="217"/>
      <c r="M122" s="218"/>
      <c r="N122" s="219"/>
      <c r="O122" s="219"/>
      <c r="P122" s="220">
        <f>P123+P128</f>
        <v>0</v>
      </c>
      <c r="Q122" s="219"/>
      <c r="R122" s="220">
        <f>R123+R128</f>
        <v>0</v>
      </c>
      <c r="S122" s="219"/>
      <c r="T122" s="221">
        <f>T123+T128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2" t="s">
        <v>157</v>
      </c>
      <c r="AT122" s="223" t="s">
        <v>73</v>
      </c>
      <c r="AU122" s="223" t="s">
        <v>74</v>
      </c>
      <c r="AY122" s="222" t="s">
        <v>149</v>
      </c>
      <c r="BK122" s="224">
        <f>BK123+BK128</f>
        <v>20520.150000000001</v>
      </c>
    </row>
    <row r="123" s="12" customFormat="1" ht="22.8" customHeight="1">
      <c r="A123" s="12"/>
      <c r="B123" s="212"/>
      <c r="C123" s="213"/>
      <c r="D123" s="214" t="s">
        <v>73</v>
      </c>
      <c r="E123" s="225" t="s">
        <v>531</v>
      </c>
      <c r="F123" s="225" t="s">
        <v>532</v>
      </c>
      <c r="G123" s="213"/>
      <c r="H123" s="213"/>
      <c r="I123" s="213"/>
      <c r="J123" s="226">
        <f>BK123</f>
        <v>9421.1499999999996</v>
      </c>
      <c r="K123" s="213"/>
      <c r="L123" s="217"/>
      <c r="M123" s="218"/>
      <c r="N123" s="219"/>
      <c r="O123" s="219"/>
      <c r="P123" s="220">
        <f>SUM(P124:P127)</f>
        <v>0</v>
      </c>
      <c r="Q123" s="219"/>
      <c r="R123" s="220">
        <f>SUM(R124:R127)</f>
        <v>0</v>
      </c>
      <c r="S123" s="219"/>
      <c r="T123" s="221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157</v>
      </c>
      <c r="AT123" s="223" t="s">
        <v>73</v>
      </c>
      <c r="AU123" s="223" t="s">
        <v>82</v>
      </c>
      <c r="AY123" s="222" t="s">
        <v>149</v>
      </c>
      <c r="BK123" s="224">
        <f>SUM(BK124:BK127)</f>
        <v>9421.1499999999996</v>
      </c>
    </row>
    <row r="124" s="2" customFormat="1" ht="16.30189" customHeight="1">
      <c r="A124" s="35"/>
      <c r="B124" s="36"/>
      <c r="C124" s="227" t="s">
        <v>82</v>
      </c>
      <c r="D124" s="227" t="s">
        <v>152</v>
      </c>
      <c r="E124" s="228" t="s">
        <v>560</v>
      </c>
      <c r="F124" s="229" t="s">
        <v>561</v>
      </c>
      <c r="G124" s="230" t="s">
        <v>187</v>
      </c>
      <c r="H124" s="231">
        <v>7</v>
      </c>
      <c r="I124" s="232">
        <v>680</v>
      </c>
      <c r="J124" s="232">
        <f>ROUND(I124*H124,2)</f>
        <v>4760</v>
      </c>
      <c r="K124" s="233"/>
      <c r="L124" s="38"/>
      <c r="M124" s="234" t="s">
        <v>1</v>
      </c>
      <c r="N124" s="235" t="s">
        <v>40</v>
      </c>
      <c r="O124" s="236">
        <v>0</v>
      </c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191</v>
      </c>
      <c r="AT124" s="238" t="s">
        <v>152</v>
      </c>
      <c r="AU124" s="238" t="s">
        <v>157</v>
      </c>
      <c r="AY124" s="18" t="s">
        <v>149</v>
      </c>
      <c r="BE124" s="239">
        <f>IF(N124="základná",J124,0)</f>
        <v>0</v>
      </c>
      <c r="BF124" s="239">
        <f>IF(N124="znížená",J124,0)</f>
        <v>4760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8" t="s">
        <v>157</v>
      </c>
      <c r="BK124" s="239">
        <f>ROUND(I124*H124,2)</f>
        <v>4760</v>
      </c>
      <c r="BL124" s="18" t="s">
        <v>191</v>
      </c>
      <c r="BM124" s="238" t="s">
        <v>157</v>
      </c>
    </row>
    <row r="125" s="2" customFormat="1" ht="16.30189" customHeight="1">
      <c r="A125" s="35"/>
      <c r="B125" s="36"/>
      <c r="C125" s="227" t="s">
        <v>165</v>
      </c>
      <c r="D125" s="227" t="s">
        <v>152</v>
      </c>
      <c r="E125" s="228" t="s">
        <v>562</v>
      </c>
      <c r="F125" s="229" t="s">
        <v>563</v>
      </c>
      <c r="G125" s="230" t="s">
        <v>187</v>
      </c>
      <c r="H125" s="231">
        <v>5</v>
      </c>
      <c r="I125" s="232">
        <v>680</v>
      </c>
      <c r="J125" s="232">
        <f>ROUND(I125*H125,2)</f>
        <v>3400</v>
      </c>
      <c r="K125" s="233"/>
      <c r="L125" s="38"/>
      <c r="M125" s="234" t="s">
        <v>1</v>
      </c>
      <c r="N125" s="235" t="s">
        <v>40</v>
      </c>
      <c r="O125" s="236">
        <v>0</v>
      </c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191</v>
      </c>
      <c r="AT125" s="238" t="s">
        <v>152</v>
      </c>
      <c r="AU125" s="238" t="s">
        <v>157</v>
      </c>
      <c r="AY125" s="18" t="s">
        <v>149</v>
      </c>
      <c r="BE125" s="239">
        <f>IF(N125="základná",J125,0)</f>
        <v>0</v>
      </c>
      <c r="BF125" s="239">
        <f>IF(N125="znížená",J125,0)</f>
        <v>3400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8" t="s">
        <v>157</v>
      </c>
      <c r="BK125" s="239">
        <f>ROUND(I125*H125,2)</f>
        <v>3400</v>
      </c>
      <c r="BL125" s="18" t="s">
        <v>191</v>
      </c>
      <c r="BM125" s="238" t="s">
        <v>156</v>
      </c>
    </row>
    <row r="126" s="2" customFormat="1" ht="16.30189" customHeight="1">
      <c r="A126" s="35"/>
      <c r="B126" s="36"/>
      <c r="C126" s="227" t="s">
        <v>156</v>
      </c>
      <c r="D126" s="227" t="s">
        <v>152</v>
      </c>
      <c r="E126" s="228" t="s">
        <v>564</v>
      </c>
      <c r="F126" s="229" t="s">
        <v>565</v>
      </c>
      <c r="G126" s="230" t="s">
        <v>187</v>
      </c>
      <c r="H126" s="231">
        <v>1</v>
      </c>
      <c r="I126" s="232">
        <v>1210</v>
      </c>
      <c r="J126" s="232">
        <f>ROUND(I126*H126,2)</f>
        <v>1210</v>
      </c>
      <c r="K126" s="233"/>
      <c r="L126" s="38"/>
      <c r="M126" s="234" t="s">
        <v>1</v>
      </c>
      <c r="N126" s="235" t="s">
        <v>40</v>
      </c>
      <c r="O126" s="236">
        <v>0</v>
      </c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191</v>
      </c>
      <c r="AT126" s="238" t="s">
        <v>152</v>
      </c>
      <c r="AU126" s="238" t="s">
        <v>157</v>
      </c>
      <c r="AY126" s="18" t="s">
        <v>149</v>
      </c>
      <c r="BE126" s="239">
        <f>IF(N126="základná",J126,0)</f>
        <v>0</v>
      </c>
      <c r="BF126" s="239">
        <f>IF(N126="znížená",J126,0)</f>
        <v>1210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8" t="s">
        <v>157</v>
      </c>
      <c r="BK126" s="239">
        <f>ROUND(I126*H126,2)</f>
        <v>1210</v>
      </c>
      <c r="BL126" s="18" t="s">
        <v>191</v>
      </c>
      <c r="BM126" s="238" t="s">
        <v>168</v>
      </c>
    </row>
    <row r="127" s="2" customFormat="1" ht="23.4566" customHeight="1">
      <c r="A127" s="35"/>
      <c r="B127" s="36"/>
      <c r="C127" s="227" t="s">
        <v>184</v>
      </c>
      <c r="D127" s="227" t="s">
        <v>152</v>
      </c>
      <c r="E127" s="228" t="s">
        <v>549</v>
      </c>
      <c r="F127" s="229" t="s">
        <v>550</v>
      </c>
      <c r="G127" s="230" t="s">
        <v>359</v>
      </c>
      <c r="H127" s="231">
        <v>93</v>
      </c>
      <c r="I127" s="232">
        <v>0.55000000000000004</v>
      </c>
      <c r="J127" s="232">
        <f>ROUND(I127*H127,2)</f>
        <v>51.149999999999999</v>
      </c>
      <c r="K127" s="233"/>
      <c r="L127" s="38"/>
      <c r="M127" s="234" t="s">
        <v>1</v>
      </c>
      <c r="N127" s="235" t="s">
        <v>40</v>
      </c>
      <c r="O127" s="236">
        <v>0</v>
      </c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191</v>
      </c>
      <c r="AT127" s="238" t="s">
        <v>152</v>
      </c>
      <c r="AU127" s="238" t="s">
        <v>157</v>
      </c>
      <c r="AY127" s="18" t="s">
        <v>149</v>
      </c>
      <c r="BE127" s="239">
        <f>IF(N127="základná",J127,0)</f>
        <v>0</v>
      </c>
      <c r="BF127" s="239">
        <f>IF(N127="znížená",J127,0)</f>
        <v>51.149999999999999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8" t="s">
        <v>157</v>
      </c>
      <c r="BK127" s="239">
        <f>ROUND(I127*H127,2)</f>
        <v>51.149999999999999</v>
      </c>
      <c r="BL127" s="18" t="s">
        <v>191</v>
      </c>
      <c r="BM127" s="238" t="s">
        <v>174</v>
      </c>
    </row>
    <row r="128" s="12" customFormat="1" ht="22.8" customHeight="1">
      <c r="A128" s="12"/>
      <c r="B128" s="212"/>
      <c r="C128" s="213"/>
      <c r="D128" s="214" t="s">
        <v>73</v>
      </c>
      <c r="E128" s="225" t="s">
        <v>308</v>
      </c>
      <c r="F128" s="225" t="s">
        <v>309</v>
      </c>
      <c r="G128" s="213"/>
      <c r="H128" s="213"/>
      <c r="I128" s="213"/>
      <c r="J128" s="226">
        <f>BK128</f>
        <v>11099</v>
      </c>
      <c r="K128" s="213"/>
      <c r="L128" s="217"/>
      <c r="M128" s="218"/>
      <c r="N128" s="219"/>
      <c r="O128" s="219"/>
      <c r="P128" s="220">
        <f>SUM(P129:P131)</f>
        <v>0</v>
      </c>
      <c r="Q128" s="219"/>
      <c r="R128" s="220">
        <f>SUM(R129:R131)</f>
        <v>0</v>
      </c>
      <c r="S128" s="219"/>
      <c r="T128" s="221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157</v>
      </c>
      <c r="AT128" s="223" t="s">
        <v>73</v>
      </c>
      <c r="AU128" s="223" t="s">
        <v>82</v>
      </c>
      <c r="AY128" s="222" t="s">
        <v>149</v>
      </c>
      <c r="BK128" s="224">
        <f>SUM(BK129:BK131)</f>
        <v>11099</v>
      </c>
    </row>
    <row r="129" s="2" customFormat="1" ht="23.4566" customHeight="1">
      <c r="A129" s="35"/>
      <c r="B129" s="36"/>
      <c r="C129" s="227" t="s">
        <v>157</v>
      </c>
      <c r="D129" s="227" t="s">
        <v>152</v>
      </c>
      <c r="E129" s="228" t="s">
        <v>566</v>
      </c>
      <c r="F129" s="229" t="s">
        <v>567</v>
      </c>
      <c r="G129" s="230" t="s">
        <v>187</v>
      </c>
      <c r="H129" s="231">
        <v>1</v>
      </c>
      <c r="I129" s="232">
        <v>5500</v>
      </c>
      <c r="J129" s="232">
        <f>ROUND(I129*H129,2)</f>
        <v>5500</v>
      </c>
      <c r="K129" s="233"/>
      <c r="L129" s="38"/>
      <c r="M129" s="234" t="s">
        <v>1</v>
      </c>
      <c r="N129" s="235" t="s">
        <v>40</v>
      </c>
      <c r="O129" s="236">
        <v>0</v>
      </c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191</v>
      </c>
      <c r="AT129" s="238" t="s">
        <v>152</v>
      </c>
      <c r="AU129" s="238" t="s">
        <v>157</v>
      </c>
      <c r="AY129" s="18" t="s">
        <v>149</v>
      </c>
      <c r="BE129" s="239">
        <f>IF(N129="základná",J129,0)</f>
        <v>0</v>
      </c>
      <c r="BF129" s="239">
        <f>IF(N129="znížená",J129,0)</f>
        <v>5500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8" t="s">
        <v>157</v>
      </c>
      <c r="BK129" s="239">
        <f>ROUND(I129*H129,2)</f>
        <v>5500</v>
      </c>
      <c r="BL129" s="18" t="s">
        <v>191</v>
      </c>
      <c r="BM129" s="238" t="s">
        <v>178</v>
      </c>
    </row>
    <row r="130" s="2" customFormat="1" ht="23.4566" customHeight="1">
      <c r="A130" s="35"/>
      <c r="B130" s="36"/>
      <c r="C130" s="227" t="s">
        <v>175</v>
      </c>
      <c r="D130" s="227" t="s">
        <v>152</v>
      </c>
      <c r="E130" s="228" t="s">
        <v>568</v>
      </c>
      <c r="F130" s="229" t="s">
        <v>569</v>
      </c>
      <c r="G130" s="230" t="s">
        <v>187</v>
      </c>
      <c r="H130" s="231">
        <v>1</v>
      </c>
      <c r="I130" s="232">
        <v>5500</v>
      </c>
      <c r="J130" s="232">
        <f>ROUND(I130*H130,2)</f>
        <v>5500</v>
      </c>
      <c r="K130" s="233"/>
      <c r="L130" s="38"/>
      <c r="M130" s="234" t="s">
        <v>1</v>
      </c>
      <c r="N130" s="235" t="s">
        <v>40</v>
      </c>
      <c r="O130" s="236">
        <v>0</v>
      </c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191</v>
      </c>
      <c r="AT130" s="238" t="s">
        <v>152</v>
      </c>
      <c r="AU130" s="238" t="s">
        <v>157</v>
      </c>
      <c r="AY130" s="18" t="s">
        <v>149</v>
      </c>
      <c r="BE130" s="239">
        <f>IF(N130="základná",J130,0)</f>
        <v>0</v>
      </c>
      <c r="BF130" s="239">
        <f>IF(N130="znížená",J130,0)</f>
        <v>5500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8" t="s">
        <v>157</v>
      </c>
      <c r="BK130" s="239">
        <f>ROUND(I130*H130,2)</f>
        <v>5500</v>
      </c>
      <c r="BL130" s="18" t="s">
        <v>191</v>
      </c>
      <c r="BM130" s="238" t="s">
        <v>182</v>
      </c>
    </row>
    <row r="131" s="2" customFormat="1" ht="23.4566" customHeight="1">
      <c r="A131" s="35"/>
      <c r="B131" s="36"/>
      <c r="C131" s="227" t="s">
        <v>168</v>
      </c>
      <c r="D131" s="227" t="s">
        <v>152</v>
      </c>
      <c r="E131" s="228" t="s">
        <v>557</v>
      </c>
      <c r="F131" s="229" t="s">
        <v>558</v>
      </c>
      <c r="G131" s="230" t="s">
        <v>359</v>
      </c>
      <c r="H131" s="231">
        <v>110</v>
      </c>
      <c r="I131" s="232">
        <v>0.90000000000000002</v>
      </c>
      <c r="J131" s="232">
        <f>ROUND(I131*H131,2)</f>
        <v>99</v>
      </c>
      <c r="K131" s="233"/>
      <c r="L131" s="38"/>
      <c r="M131" s="234" t="s">
        <v>1</v>
      </c>
      <c r="N131" s="235" t="s">
        <v>40</v>
      </c>
      <c r="O131" s="236">
        <v>0</v>
      </c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191</v>
      </c>
      <c r="AT131" s="238" t="s">
        <v>152</v>
      </c>
      <c r="AU131" s="238" t="s">
        <v>157</v>
      </c>
      <c r="AY131" s="18" t="s">
        <v>149</v>
      </c>
      <c r="BE131" s="239">
        <f>IF(N131="základná",J131,0)</f>
        <v>0</v>
      </c>
      <c r="BF131" s="239">
        <f>IF(N131="znížená",J131,0)</f>
        <v>99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8" t="s">
        <v>157</v>
      </c>
      <c r="BK131" s="239">
        <f>ROUND(I131*H131,2)</f>
        <v>99</v>
      </c>
      <c r="BL131" s="18" t="s">
        <v>191</v>
      </c>
      <c r="BM131" s="238" t="s">
        <v>188</v>
      </c>
    </row>
    <row r="132" s="12" customFormat="1" ht="25.92" customHeight="1">
      <c r="A132" s="12"/>
      <c r="B132" s="212"/>
      <c r="C132" s="213"/>
      <c r="D132" s="214" t="s">
        <v>73</v>
      </c>
      <c r="E132" s="215" t="s">
        <v>354</v>
      </c>
      <c r="F132" s="215" t="s">
        <v>355</v>
      </c>
      <c r="G132" s="213"/>
      <c r="H132" s="213"/>
      <c r="I132" s="213"/>
      <c r="J132" s="216">
        <f>BK132</f>
        <v>512.5</v>
      </c>
      <c r="K132" s="213"/>
      <c r="L132" s="217"/>
      <c r="M132" s="218"/>
      <c r="N132" s="219"/>
      <c r="O132" s="219"/>
      <c r="P132" s="220">
        <f>P133</f>
        <v>0</v>
      </c>
      <c r="Q132" s="219"/>
      <c r="R132" s="220">
        <f>R133</f>
        <v>0</v>
      </c>
      <c r="S132" s="219"/>
      <c r="T132" s="221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2" t="s">
        <v>175</v>
      </c>
      <c r="AT132" s="223" t="s">
        <v>73</v>
      </c>
      <c r="AU132" s="223" t="s">
        <v>74</v>
      </c>
      <c r="AY132" s="222" t="s">
        <v>149</v>
      </c>
      <c r="BK132" s="224">
        <f>BK133</f>
        <v>512.5</v>
      </c>
    </row>
    <row r="133" s="2" customFormat="1" ht="23.4566" customHeight="1">
      <c r="A133" s="35"/>
      <c r="B133" s="36"/>
      <c r="C133" s="227" t="s">
        <v>174</v>
      </c>
      <c r="D133" s="227" t="s">
        <v>152</v>
      </c>
      <c r="E133" s="228" t="s">
        <v>357</v>
      </c>
      <c r="F133" s="229" t="s">
        <v>358</v>
      </c>
      <c r="G133" s="230" t="s">
        <v>359</v>
      </c>
      <c r="H133" s="231">
        <v>2.5</v>
      </c>
      <c r="I133" s="232">
        <v>205</v>
      </c>
      <c r="J133" s="232">
        <f>ROUND(I133*H133,2)</f>
        <v>512.5</v>
      </c>
      <c r="K133" s="233"/>
      <c r="L133" s="38"/>
      <c r="M133" s="234" t="s">
        <v>1</v>
      </c>
      <c r="N133" s="235" t="s">
        <v>40</v>
      </c>
      <c r="O133" s="236">
        <v>0</v>
      </c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156</v>
      </c>
      <c r="AT133" s="238" t="s">
        <v>152</v>
      </c>
      <c r="AU133" s="238" t="s">
        <v>82</v>
      </c>
      <c r="AY133" s="18" t="s">
        <v>149</v>
      </c>
      <c r="BE133" s="239">
        <f>IF(N133="základná",J133,0)</f>
        <v>0</v>
      </c>
      <c r="BF133" s="239">
        <f>IF(N133="znížená",J133,0)</f>
        <v>512.5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8" t="s">
        <v>157</v>
      </c>
      <c r="BK133" s="239">
        <f>ROUND(I133*H133,2)</f>
        <v>512.5</v>
      </c>
      <c r="BL133" s="18" t="s">
        <v>156</v>
      </c>
      <c r="BM133" s="238" t="s">
        <v>191</v>
      </c>
    </row>
    <row r="134" s="12" customFormat="1" ht="25.92" customHeight="1">
      <c r="A134" s="12"/>
      <c r="B134" s="212"/>
      <c r="C134" s="213"/>
      <c r="D134" s="214" t="s">
        <v>73</v>
      </c>
      <c r="E134" s="215" t="s">
        <v>361</v>
      </c>
      <c r="F134" s="215" t="s">
        <v>362</v>
      </c>
      <c r="G134" s="213"/>
      <c r="H134" s="213"/>
      <c r="I134" s="213"/>
      <c r="J134" s="216">
        <f>BK134</f>
        <v>0</v>
      </c>
      <c r="K134" s="213"/>
      <c r="L134" s="217"/>
      <c r="M134" s="261"/>
      <c r="N134" s="262"/>
      <c r="O134" s="262"/>
      <c r="P134" s="263">
        <v>0</v>
      </c>
      <c r="Q134" s="262"/>
      <c r="R134" s="263">
        <v>0</v>
      </c>
      <c r="S134" s="262"/>
      <c r="T134" s="264"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2" t="s">
        <v>82</v>
      </c>
      <c r="AT134" s="223" t="s">
        <v>73</v>
      </c>
      <c r="AU134" s="223" t="s">
        <v>74</v>
      </c>
      <c r="AY134" s="222" t="s">
        <v>149</v>
      </c>
      <c r="BK134" s="224">
        <v>0</v>
      </c>
    </row>
    <row r="135" s="2" customFormat="1" ht="6.96" customHeight="1">
      <c r="A135" s="35"/>
      <c r="B135" s="68"/>
      <c r="C135" s="69"/>
      <c r="D135" s="69"/>
      <c r="E135" s="69"/>
      <c r="F135" s="69"/>
      <c r="G135" s="69"/>
      <c r="H135" s="69"/>
      <c r="I135" s="69"/>
      <c r="J135" s="69"/>
      <c r="K135" s="69"/>
      <c r="L135" s="38"/>
      <c r="M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sheet="1" autoFilter="0" formatColumns="0" formatRows="0" objects="1" scenarios="1" spinCount="100000" saltValue="PfTWja4F11XgbYUrNj4l4lYSnl0GE+jDJCh4P7NMKuZM9V3OLb9JzpFWP860s4SYNr/wR3Xe/vs8x5gIhnuqIw==" hashValue="GabXTsKTN/fL/nnCkmZcSlHnPlRJhDu1VUkcF1Xs9IFnHdQ7w/hnZ0G2VokIPvagaBxzgrSmT3uMCYqg76Fyyg==" algorithmName="SHA-512" password="CC35"/>
  <autoFilter ref="C120:K13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hidden="1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1"/>
      <c r="AT3" s="18" t="s">
        <v>74</v>
      </c>
    </row>
    <row r="4" hidden="1" s="1" customFormat="1" ht="24.96" customHeight="1">
      <c r="B4" s="21"/>
      <c r="D4" s="144" t="s">
        <v>115</v>
      </c>
      <c r="L4" s="21"/>
      <c r="M4" s="145" t="s">
        <v>9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6" t="s">
        <v>13</v>
      </c>
      <c r="L6" s="21"/>
    </row>
    <row r="7" hidden="1" s="1" customFormat="1" ht="16.30189" customHeight="1">
      <c r="B7" s="21"/>
      <c r="E7" s="147" t="str">
        <f>'Rekapitulácia stavby'!K6</f>
        <v>NURCH</v>
      </c>
      <c r="F7" s="146"/>
      <c r="G7" s="146"/>
      <c r="H7" s="146"/>
      <c r="L7" s="21"/>
    </row>
    <row r="8" hidden="1" s="2" customFormat="1" ht="12" customHeight="1">
      <c r="A8" s="35"/>
      <c r="B8" s="38"/>
      <c r="C8" s="35"/>
      <c r="D8" s="146" t="s">
        <v>116</v>
      </c>
      <c r="E8" s="35"/>
      <c r="F8" s="35"/>
      <c r="G8" s="35"/>
      <c r="H8" s="35"/>
      <c r="I8" s="35"/>
      <c r="J8" s="35"/>
      <c r="K8" s="35"/>
      <c r="L8" s="6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30189" customHeight="1">
      <c r="A9" s="35"/>
      <c r="B9" s="38"/>
      <c r="C9" s="35"/>
      <c r="D9" s="35"/>
      <c r="E9" s="148" t="s">
        <v>570</v>
      </c>
      <c r="F9" s="35"/>
      <c r="G9" s="35"/>
      <c r="H9" s="35"/>
      <c r="I9" s="35"/>
      <c r="J9" s="35"/>
      <c r="K9" s="35"/>
      <c r="L9" s="6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6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8"/>
      <c r="C11" s="35"/>
      <c r="D11" s="146" t="s">
        <v>15</v>
      </c>
      <c r="E11" s="35"/>
      <c r="F11" s="149" t="s">
        <v>1</v>
      </c>
      <c r="G11" s="35"/>
      <c r="H11" s="35"/>
      <c r="I11" s="146" t="s">
        <v>16</v>
      </c>
      <c r="J11" s="149" t="s">
        <v>1</v>
      </c>
      <c r="K11" s="35"/>
      <c r="L11" s="6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8"/>
      <c r="C12" s="35"/>
      <c r="D12" s="146" t="s">
        <v>17</v>
      </c>
      <c r="E12" s="35"/>
      <c r="F12" s="149" t="s">
        <v>18</v>
      </c>
      <c r="G12" s="35"/>
      <c r="H12" s="35"/>
      <c r="I12" s="146" t="s">
        <v>19</v>
      </c>
      <c r="J12" s="150" t="str">
        <f>'Rekapitulácia stavby'!AN8</f>
        <v>10. 2. 2023</v>
      </c>
      <c r="K12" s="35"/>
      <c r="L12" s="6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6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8"/>
      <c r="C14" s="35"/>
      <c r="D14" s="146" t="s">
        <v>21</v>
      </c>
      <c r="E14" s="35"/>
      <c r="F14" s="35"/>
      <c r="G14" s="35"/>
      <c r="H14" s="35"/>
      <c r="I14" s="146" t="s">
        <v>22</v>
      </c>
      <c r="J14" s="149" t="str">
        <f>IF('Rekapitulácia stavby'!AN10="","",'Rekapitulácia stavby'!AN10)</f>
        <v/>
      </c>
      <c r="K14" s="35"/>
      <c r="L14" s="6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8"/>
      <c r="C15" s="35"/>
      <c r="D15" s="35"/>
      <c r="E15" s="149" t="str">
        <f>IF('Rekapitulácia stavby'!E11="","",'Rekapitulácia stavby'!E11)</f>
        <v>NÁRODNÝ ÚSTAV REUMATICKÝCH CHORÔB</v>
      </c>
      <c r="F15" s="35"/>
      <c r="G15" s="35"/>
      <c r="H15" s="35"/>
      <c r="I15" s="146" t="s">
        <v>24</v>
      </c>
      <c r="J15" s="149" t="str">
        <f>IF('Rekapitulácia stavby'!AN11="","",'Rekapitulácia stavby'!AN11)</f>
        <v/>
      </c>
      <c r="K15" s="35"/>
      <c r="L15" s="6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6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8"/>
      <c r="C17" s="35"/>
      <c r="D17" s="146" t="s">
        <v>25</v>
      </c>
      <c r="E17" s="35"/>
      <c r="F17" s="35"/>
      <c r="G17" s="35"/>
      <c r="H17" s="35"/>
      <c r="I17" s="146" t="s">
        <v>22</v>
      </c>
      <c r="J17" s="149" t="str">
        <f>'Rekapitulácia stavby'!AN13</f>
        <v>31415644</v>
      </c>
      <c r="K17" s="35"/>
      <c r="L17" s="6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8"/>
      <c r="C18" s="35"/>
      <c r="D18" s="35"/>
      <c r="E18" s="149" t="str">
        <f>'Rekapitulácia stavby'!E14</f>
        <v>TRILAUG s.r.o.</v>
      </c>
      <c r="F18" s="149"/>
      <c r="G18" s="149"/>
      <c r="H18" s="149"/>
      <c r="I18" s="146" t="s">
        <v>24</v>
      </c>
      <c r="J18" s="149" t="str">
        <f>'Rekapitulácia stavby'!AN14</f>
        <v/>
      </c>
      <c r="K18" s="35"/>
      <c r="L18" s="6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6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8"/>
      <c r="C20" s="35"/>
      <c r="D20" s="146" t="s">
        <v>28</v>
      </c>
      <c r="E20" s="35"/>
      <c r="F20" s="35"/>
      <c r="G20" s="35"/>
      <c r="H20" s="35"/>
      <c r="I20" s="146" t="s">
        <v>22</v>
      </c>
      <c r="J20" s="149" t="str">
        <f>IF('Rekapitulácia stavby'!AN16="","",'Rekapitulácia stavby'!AN16)</f>
        <v/>
      </c>
      <c r="K20" s="35"/>
      <c r="L20" s="6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8"/>
      <c r="C21" s="35"/>
      <c r="D21" s="35"/>
      <c r="E21" s="149" t="str">
        <f>IF('Rekapitulácia stavby'!E17="","",'Rekapitulácia stavby'!E17)</f>
        <v xml:space="preserve"> </v>
      </c>
      <c r="F21" s="35"/>
      <c r="G21" s="35"/>
      <c r="H21" s="35"/>
      <c r="I21" s="146" t="s">
        <v>24</v>
      </c>
      <c r="J21" s="149" t="str">
        <f>IF('Rekapitulácia stavby'!AN17="","",'Rekapitulácia stavby'!AN17)</f>
        <v/>
      </c>
      <c r="K21" s="35"/>
      <c r="L21" s="6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6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8"/>
      <c r="C23" s="35"/>
      <c r="D23" s="146" t="s">
        <v>30</v>
      </c>
      <c r="E23" s="35"/>
      <c r="F23" s="35"/>
      <c r="G23" s="35"/>
      <c r="H23" s="35"/>
      <c r="I23" s="146" t="s">
        <v>22</v>
      </c>
      <c r="J23" s="149" t="str">
        <f>IF('Rekapitulácia stavby'!AN19="","",'Rekapitulácia stavby'!AN19)</f>
        <v/>
      </c>
      <c r="K23" s="35"/>
      <c r="L23" s="6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8"/>
      <c r="C24" s="35"/>
      <c r="D24" s="35"/>
      <c r="E24" s="149" t="str">
        <f>IF('Rekapitulácia stavby'!E20="","",'Rekapitulácia stavby'!E20)</f>
        <v xml:space="preserve"> </v>
      </c>
      <c r="F24" s="35"/>
      <c r="G24" s="35"/>
      <c r="H24" s="35"/>
      <c r="I24" s="146" t="s">
        <v>24</v>
      </c>
      <c r="J24" s="149" t="str">
        <f>IF('Rekapitulácia stavby'!AN20="","",'Rekapitulácia stavby'!AN20)</f>
        <v/>
      </c>
      <c r="K24" s="35"/>
      <c r="L24" s="6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6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8"/>
      <c r="C26" s="35"/>
      <c r="D26" s="146" t="s">
        <v>31</v>
      </c>
      <c r="E26" s="35"/>
      <c r="F26" s="35"/>
      <c r="G26" s="35"/>
      <c r="H26" s="35"/>
      <c r="I26" s="35"/>
      <c r="J26" s="35"/>
      <c r="K26" s="35"/>
      <c r="L26" s="6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30189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hidden="1" s="2" customFormat="1" ht="6.96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6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8"/>
      <c r="C29" s="35"/>
      <c r="D29" s="155"/>
      <c r="E29" s="155"/>
      <c r="F29" s="155"/>
      <c r="G29" s="155"/>
      <c r="H29" s="155"/>
      <c r="I29" s="155"/>
      <c r="J29" s="155"/>
      <c r="K29" s="155"/>
      <c r="L29" s="6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8"/>
      <c r="C30" s="35"/>
      <c r="D30" s="156" t="s">
        <v>34</v>
      </c>
      <c r="E30" s="35"/>
      <c r="F30" s="35"/>
      <c r="G30" s="35"/>
      <c r="H30" s="35"/>
      <c r="I30" s="35"/>
      <c r="J30" s="157">
        <f>ROUND(J122, 2)</f>
        <v>6531.6599999999999</v>
      </c>
      <c r="K30" s="35"/>
      <c r="L30" s="6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8"/>
      <c r="C31" s="35"/>
      <c r="D31" s="155"/>
      <c r="E31" s="155"/>
      <c r="F31" s="155"/>
      <c r="G31" s="155"/>
      <c r="H31" s="155"/>
      <c r="I31" s="155"/>
      <c r="J31" s="155"/>
      <c r="K31" s="155"/>
      <c r="L31" s="6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8"/>
      <c r="C32" s="35"/>
      <c r="D32" s="35"/>
      <c r="E32" s="35"/>
      <c r="F32" s="158" t="s">
        <v>36</v>
      </c>
      <c r="G32" s="35"/>
      <c r="H32" s="35"/>
      <c r="I32" s="158" t="s">
        <v>35</v>
      </c>
      <c r="J32" s="158" t="s">
        <v>37</v>
      </c>
      <c r="K32" s="35"/>
      <c r="L32" s="6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8"/>
      <c r="C33" s="35"/>
      <c r="D33" s="159" t="s">
        <v>38</v>
      </c>
      <c r="E33" s="160" t="s">
        <v>39</v>
      </c>
      <c r="F33" s="161">
        <f>ROUND((SUM(BE122:BE132)),  2)</f>
        <v>0</v>
      </c>
      <c r="G33" s="162"/>
      <c r="H33" s="162"/>
      <c r="I33" s="163">
        <v>0.20000000000000001</v>
      </c>
      <c r="J33" s="161">
        <f>ROUND(((SUM(BE122:BE132))*I33),  2)</f>
        <v>0</v>
      </c>
      <c r="K33" s="35"/>
      <c r="L33" s="6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8"/>
      <c r="C34" s="35"/>
      <c r="D34" s="35"/>
      <c r="E34" s="160" t="s">
        <v>40</v>
      </c>
      <c r="F34" s="164">
        <f>ROUND((SUM(BF122:BF132)),  2)</f>
        <v>6531.6599999999999</v>
      </c>
      <c r="G34" s="35"/>
      <c r="H34" s="35"/>
      <c r="I34" s="165">
        <v>0.20000000000000001</v>
      </c>
      <c r="J34" s="164">
        <f>ROUND(((SUM(BF122:BF132))*I34),  2)</f>
        <v>1306.3299999999999</v>
      </c>
      <c r="K34" s="35"/>
      <c r="L34" s="6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8"/>
      <c r="C35" s="35"/>
      <c r="D35" s="35"/>
      <c r="E35" s="146" t="s">
        <v>41</v>
      </c>
      <c r="F35" s="164">
        <f>ROUND((SUM(BG122:BG132)),  2)</f>
        <v>0</v>
      </c>
      <c r="G35" s="35"/>
      <c r="H35" s="35"/>
      <c r="I35" s="165">
        <v>0.20000000000000001</v>
      </c>
      <c r="J35" s="164">
        <f>0</f>
        <v>0</v>
      </c>
      <c r="K35" s="35"/>
      <c r="L35" s="6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8"/>
      <c r="C36" s="35"/>
      <c r="D36" s="35"/>
      <c r="E36" s="146" t="s">
        <v>42</v>
      </c>
      <c r="F36" s="164">
        <f>ROUND((SUM(BH122:BH132)),  2)</f>
        <v>0</v>
      </c>
      <c r="G36" s="35"/>
      <c r="H36" s="35"/>
      <c r="I36" s="165">
        <v>0.20000000000000001</v>
      </c>
      <c r="J36" s="164">
        <f>0</f>
        <v>0</v>
      </c>
      <c r="K36" s="35"/>
      <c r="L36" s="6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8"/>
      <c r="C37" s="35"/>
      <c r="D37" s="35"/>
      <c r="E37" s="160" t="s">
        <v>43</v>
      </c>
      <c r="F37" s="161">
        <f>ROUND((SUM(BI122:BI132)),  2)</f>
        <v>0</v>
      </c>
      <c r="G37" s="162"/>
      <c r="H37" s="162"/>
      <c r="I37" s="163">
        <v>0</v>
      </c>
      <c r="J37" s="161">
        <f>0</f>
        <v>0</v>
      </c>
      <c r="K37" s="35"/>
      <c r="L37" s="6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6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8"/>
      <c r="C39" s="166"/>
      <c r="D39" s="167" t="s">
        <v>44</v>
      </c>
      <c r="E39" s="168"/>
      <c r="F39" s="168"/>
      <c r="G39" s="169" t="s">
        <v>45</v>
      </c>
      <c r="H39" s="170" t="s">
        <v>46</v>
      </c>
      <c r="I39" s="168"/>
      <c r="J39" s="171">
        <f>SUM(J30:J37)</f>
        <v>7837.9899999999998</v>
      </c>
      <c r="K39" s="172"/>
      <c r="L39" s="6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6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5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5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5"/>
      <c r="B61" s="38"/>
      <c r="C61" s="35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5"/>
      <c r="B65" s="38"/>
      <c r="C65" s="35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5"/>
      <c r="B76" s="38"/>
      <c r="C76" s="35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4" t="s">
        <v>118</v>
      </c>
      <c r="D82" s="37"/>
      <c r="E82" s="37"/>
      <c r="F82" s="37"/>
      <c r="G82" s="37"/>
      <c r="H82" s="37"/>
      <c r="I82" s="37"/>
      <c r="J82" s="37"/>
      <c r="K82" s="37"/>
      <c r="L82" s="6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30" t="s">
        <v>13</v>
      </c>
      <c r="D84" s="37"/>
      <c r="E84" s="37"/>
      <c r="F84" s="37"/>
      <c r="G84" s="37"/>
      <c r="H84" s="37"/>
      <c r="I84" s="37"/>
      <c r="J84" s="37"/>
      <c r="K84" s="37"/>
      <c r="L84" s="6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30189" customHeight="1">
      <c r="A85" s="35"/>
      <c r="B85" s="36"/>
      <c r="C85" s="37"/>
      <c r="D85" s="37"/>
      <c r="E85" s="184" t="str">
        <f>E7</f>
        <v>NURCH</v>
      </c>
      <c r="F85" s="30"/>
      <c r="G85" s="30"/>
      <c r="H85" s="30"/>
      <c r="I85" s="37"/>
      <c r="J85" s="37"/>
      <c r="K85" s="37"/>
      <c r="L85" s="6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30" t="s">
        <v>116</v>
      </c>
      <c r="D86" s="37"/>
      <c r="E86" s="37"/>
      <c r="F86" s="37"/>
      <c r="G86" s="37"/>
      <c r="H86" s="37"/>
      <c r="I86" s="37"/>
      <c r="J86" s="37"/>
      <c r="K86" s="37"/>
      <c r="L86" s="6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30189" customHeight="1">
      <c r="A87" s="35"/>
      <c r="B87" s="36"/>
      <c r="C87" s="37"/>
      <c r="D87" s="37"/>
      <c r="E87" s="78" t="str">
        <f>E9</f>
        <v>01-01-05 - Lešenie, čistenie</v>
      </c>
      <c r="F87" s="37"/>
      <c r="G87" s="37"/>
      <c r="H87" s="37"/>
      <c r="I87" s="37"/>
      <c r="J87" s="37"/>
      <c r="K87" s="37"/>
      <c r="L87" s="6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30" t="s">
        <v>17</v>
      </c>
      <c r="D89" s="37"/>
      <c r="E89" s="37"/>
      <c r="F89" s="27" t="str">
        <f>F12</f>
        <v xml:space="preserve"> </v>
      </c>
      <c r="G89" s="37"/>
      <c r="H89" s="37"/>
      <c r="I89" s="30" t="s">
        <v>19</v>
      </c>
      <c r="J89" s="81" t="str">
        <f>IF(J12="","",J12)</f>
        <v>10. 2. 2023</v>
      </c>
      <c r="K89" s="37"/>
      <c r="L89" s="6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30566" customHeight="1">
      <c r="A91" s="35"/>
      <c r="B91" s="36"/>
      <c r="C91" s="30" t="s">
        <v>21</v>
      </c>
      <c r="D91" s="37"/>
      <c r="E91" s="37"/>
      <c r="F91" s="27" t="str">
        <f>E15</f>
        <v>NÁRODNÝ ÚSTAV REUMATICKÝCH CHORÔB</v>
      </c>
      <c r="G91" s="37"/>
      <c r="H91" s="37"/>
      <c r="I91" s="30" t="s">
        <v>28</v>
      </c>
      <c r="J91" s="31" t="str">
        <f>E21</f>
        <v xml:space="preserve"> </v>
      </c>
      <c r="K91" s="37"/>
      <c r="L91" s="6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30566" customHeight="1">
      <c r="A92" s="35"/>
      <c r="B92" s="36"/>
      <c r="C92" s="30" t="s">
        <v>25</v>
      </c>
      <c r="D92" s="37"/>
      <c r="E92" s="37"/>
      <c r="F92" s="27" t="str">
        <f>IF(E18="","",E18)</f>
        <v>TRILAUG s.r.o.</v>
      </c>
      <c r="G92" s="37"/>
      <c r="H92" s="37"/>
      <c r="I92" s="30" t="s">
        <v>30</v>
      </c>
      <c r="J92" s="31" t="str">
        <f>E24</f>
        <v xml:space="preserve"> </v>
      </c>
      <c r="K92" s="37"/>
      <c r="L92" s="6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119</v>
      </c>
      <c r="D94" s="140"/>
      <c r="E94" s="140"/>
      <c r="F94" s="140"/>
      <c r="G94" s="140"/>
      <c r="H94" s="140"/>
      <c r="I94" s="140"/>
      <c r="J94" s="186" t="s">
        <v>120</v>
      </c>
      <c r="K94" s="140"/>
      <c r="L94" s="6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7" t="s">
        <v>121</v>
      </c>
      <c r="D96" s="37"/>
      <c r="E96" s="37"/>
      <c r="F96" s="37"/>
      <c r="G96" s="37"/>
      <c r="H96" s="37"/>
      <c r="I96" s="37"/>
      <c r="J96" s="112">
        <f>J122</f>
        <v>6531.6599999999999</v>
      </c>
      <c r="K96" s="37"/>
      <c r="L96" s="6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122</v>
      </c>
    </row>
    <row r="97" s="9" customFormat="1" ht="24.96" customHeight="1">
      <c r="A97" s="9"/>
      <c r="B97" s="188"/>
      <c r="C97" s="189"/>
      <c r="D97" s="190" t="s">
        <v>123</v>
      </c>
      <c r="E97" s="191"/>
      <c r="F97" s="191"/>
      <c r="G97" s="191"/>
      <c r="H97" s="191"/>
      <c r="I97" s="191"/>
      <c r="J97" s="192">
        <f>J123</f>
        <v>5181.6599999999999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95"/>
      <c r="D98" s="196" t="s">
        <v>124</v>
      </c>
      <c r="E98" s="197"/>
      <c r="F98" s="197"/>
      <c r="G98" s="197"/>
      <c r="H98" s="197"/>
      <c r="I98" s="197"/>
      <c r="J98" s="198">
        <f>J124</f>
        <v>4066.75</v>
      </c>
      <c r="K98" s="195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95"/>
      <c r="D99" s="196" t="s">
        <v>125</v>
      </c>
      <c r="E99" s="197"/>
      <c r="F99" s="197"/>
      <c r="G99" s="197"/>
      <c r="H99" s="197"/>
      <c r="I99" s="197"/>
      <c r="J99" s="198">
        <f>J127</f>
        <v>1114.9100000000001</v>
      </c>
      <c r="K99" s="195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8"/>
      <c r="C100" s="189"/>
      <c r="D100" s="190" t="s">
        <v>126</v>
      </c>
      <c r="E100" s="191"/>
      <c r="F100" s="191"/>
      <c r="G100" s="191"/>
      <c r="H100" s="191"/>
      <c r="I100" s="191"/>
      <c r="J100" s="192">
        <f>J129</f>
        <v>1350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4"/>
      <c r="C101" s="195"/>
      <c r="D101" s="196" t="s">
        <v>370</v>
      </c>
      <c r="E101" s="197"/>
      <c r="F101" s="197"/>
      <c r="G101" s="197"/>
      <c r="H101" s="197"/>
      <c r="I101" s="197"/>
      <c r="J101" s="198">
        <f>J130</f>
        <v>1350</v>
      </c>
      <c r="K101" s="195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8"/>
      <c r="C102" s="189"/>
      <c r="D102" s="190" t="s">
        <v>134</v>
      </c>
      <c r="E102" s="191"/>
      <c r="F102" s="191"/>
      <c r="G102" s="191"/>
      <c r="H102" s="191"/>
      <c r="I102" s="191"/>
      <c r="J102" s="192">
        <f>J132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70"/>
      <c r="C108" s="71"/>
      <c r="D108" s="71"/>
      <c r="E108" s="71"/>
      <c r="F108" s="71"/>
      <c r="G108" s="71"/>
      <c r="H108" s="71"/>
      <c r="I108" s="71"/>
      <c r="J108" s="71"/>
      <c r="K108" s="71"/>
      <c r="L108" s="6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4" t="s">
        <v>135</v>
      </c>
      <c r="D109" s="37"/>
      <c r="E109" s="37"/>
      <c r="F109" s="37"/>
      <c r="G109" s="37"/>
      <c r="H109" s="37"/>
      <c r="I109" s="37"/>
      <c r="J109" s="37"/>
      <c r="K109" s="37"/>
      <c r="L109" s="6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30" t="s">
        <v>13</v>
      </c>
      <c r="D111" s="37"/>
      <c r="E111" s="37"/>
      <c r="F111" s="37"/>
      <c r="G111" s="37"/>
      <c r="H111" s="37"/>
      <c r="I111" s="37"/>
      <c r="J111" s="37"/>
      <c r="K111" s="37"/>
      <c r="L111" s="6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30189" customHeight="1">
      <c r="A112" s="35"/>
      <c r="B112" s="36"/>
      <c r="C112" s="37"/>
      <c r="D112" s="37"/>
      <c r="E112" s="184" t="str">
        <f>E7</f>
        <v>NURCH</v>
      </c>
      <c r="F112" s="30"/>
      <c r="G112" s="30"/>
      <c r="H112" s="30"/>
      <c r="I112" s="37"/>
      <c r="J112" s="37"/>
      <c r="K112" s="37"/>
      <c r="L112" s="6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30" t="s">
        <v>116</v>
      </c>
      <c r="D113" s="37"/>
      <c r="E113" s="37"/>
      <c r="F113" s="37"/>
      <c r="G113" s="37"/>
      <c r="H113" s="37"/>
      <c r="I113" s="37"/>
      <c r="J113" s="37"/>
      <c r="K113" s="37"/>
      <c r="L113" s="6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30189" customHeight="1">
      <c r="A114" s="35"/>
      <c r="B114" s="36"/>
      <c r="C114" s="37"/>
      <c r="D114" s="37"/>
      <c r="E114" s="78" t="str">
        <f>E9</f>
        <v>01-01-05 - Lešenie, čistenie</v>
      </c>
      <c r="F114" s="37"/>
      <c r="G114" s="37"/>
      <c r="H114" s="37"/>
      <c r="I114" s="37"/>
      <c r="J114" s="37"/>
      <c r="K114" s="37"/>
      <c r="L114" s="6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30" t="s">
        <v>17</v>
      </c>
      <c r="D116" s="37"/>
      <c r="E116" s="37"/>
      <c r="F116" s="27" t="str">
        <f>F12</f>
        <v xml:space="preserve"> </v>
      </c>
      <c r="G116" s="37"/>
      <c r="H116" s="37"/>
      <c r="I116" s="30" t="s">
        <v>19</v>
      </c>
      <c r="J116" s="81" t="str">
        <f>IF(J12="","",J12)</f>
        <v>10. 2. 2023</v>
      </c>
      <c r="K116" s="37"/>
      <c r="L116" s="6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30566" customHeight="1">
      <c r="A118" s="35"/>
      <c r="B118" s="36"/>
      <c r="C118" s="30" t="s">
        <v>21</v>
      </c>
      <c r="D118" s="37"/>
      <c r="E118" s="37"/>
      <c r="F118" s="27" t="str">
        <f>E15</f>
        <v>NÁRODNÝ ÚSTAV REUMATICKÝCH CHORÔB</v>
      </c>
      <c r="G118" s="37"/>
      <c r="H118" s="37"/>
      <c r="I118" s="30" t="s">
        <v>28</v>
      </c>
      <c r="J118" s="31" t="str">
        <f>E21</f>
        <v xml:space="preserve"> </v>
      </c>
      <c r="K118" s="37"/>
      <c r="L118" s="6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30566" customHeight="1">
      <c r="A119" s="35"/>
      <c r="B119" s="36"/>
      <c r="C119" s="30" t="s">
        <v>25</v>
      </c>
      <c r="D119" s="37"/>
      <c r="E119" s="37"/>
      <c r="F119" s="27" t="str">
        <f>IF(E18="","",E18)</f>
        <v>TRILAUG s.r.o.</v>
      </c>
      <c r="G119" s="37"/>
      <c r="H119" s="37"/>
      <c r="I119" s="30" t="s">
        <v>30</v>
      </c>
      <c r="J119" s="31" t="str">
        <f>E24</f>
        <v xml:space="preserve"> </v>
      </c>
      <c r="K119" s="37"/>
      <c r="L119" s="6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200"/>
      <c r="B121" s="201"/>
      <c r="C121" s="202" t="s">
        <v>136</v>
      </c>
      <c r="D121" s="203" t="s">
        <v>59</v>
      </c>
      <c r="E121" s="203" t="s">
        <v>55</v>
      </c>
      <c r="F121" s="203" t="s">
        <v>56</v>
      </c>
      <c r="G121" s="203" t="s">
        <v>137</v>
      </c>
      <c r="H121" s="203" t="s">
        <v>138</v>
      </c>
      <c r="I121" s="203" t="s">
        <v>139</v>
      </c>
      <c r="J121" s="204" t="s">
        <v>120</v>
      </c>
      <c r="K121" s="205" t="s">
        <v>140</v>
      </c>
      <c r="L121" s="206"/>
      <c r="M121" s="102" t="s">
        <v>1</v>
      </c>
      <c r="N121" s="103" t="s">
        <v>38</v>
      </c>
      <c r="O121" s="103" t="s">
        <v>141</v>
      </c>
      <c r="P121" s="103" t="s">
        <v>142</v>
      </c>
      <c r="Q121" s="103" t="s">
        <v>143</v>
      </c>
      <c r="R121" s="103" t="s">
        <v>144</v>
      </c>
      <c r="S121" s="103" t="s">
        <v>145</v>
      </c>
      <c r="T121" s="104" t="s">
        <v>146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5"/>
      <c r="B122" s="36"/>
      <c r="C122" s="109" t="s">
        <v>121</v>
      </c>
      <c r="D122" s="37"/>
      <c r="E122" s="37"/>
      <c r="F122" s="37"/>
      <c r="G122" s="37"/>
      <c r="H122" s="37"/>
      <c r="I122" s="37"/>
      <c r="J122" s="207">
        <f>BK122</f>
        <v>6531.6599999999999</v>
      </c>
      <c r="K122" s="37"/>
      <c r="L122" s="38"/>
      <c r="M122" s="105"/>
      <c r="N122" s="208"/>
      <c r="O122" s="106"/>
      <c r="P122" s="209">
        <f>P123+P129+P132</f>
        <v>0</v>
      </c>
      <c r="Q122" s="106"/>
      <c r="R122" s="209">
        <f>R123+R129+R132</f>
        <v>0</v>
      </c>
      <c r="S122" s="106"/>
      <c r="T122" s="210">
        <f>T123+T129+T132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73</v>
      </c>
      <c r="AU122" s="18" t="s">
        <v>122</v>
      </c>
      <c r="BK122" s="211">
        <f>BK123+BK129+BK132</f>
        <v>6531.6599999999999</v>
      </c>
    </row>
    <row r="123" s="12" customFormat="1" ht="25.92" customHeight="1">
      <c r="A123" s="12"/>
      <c r="B123" s="212"/>
      <c r="C123" s="213"/>
      <c r="D123" s="214" t="s">
        <v>73</v>
      </c>
      <c r="E123" s="215" t="s">
        <v>147</v>
      </c>
      <c r="F123" s="215" t="s">
        <v>148</v>
      </c>
      <c r="G123" s="213"/>
      <c r="H123" s="213"/>
      <c r="I123" s="213"/>
      <c r="J123" s="216">
        <f>BK123</f>
        <v>5181.6599999999999</v>
      </c>
      <c r="K123" s="213"/>
      <c r="L123" s="217"/>
      <c r="M123" s="218"/>
      <c r="N123" s="219"/>
      <c r="O123" s="219"/>
      <c r="P123" s="220">
        <f>P124+P127</f>
        <v>0</v>
      </c>
      <c r="Q123" s="219"/>
      <c r="R123" s="220">
        <f>R124+R127</f>
        <v>0</v>
      </c>
      <c r="S123" s="219"/>
      <c r="T123" s="221">
        <f>T124+T127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82</v>
      </c>
      <c r="AT123" s="223" t="s">
        <v>73</v>
      </c>
      <c r="AU123" s="223" t="s">
        <v>74</v>
      </c>
      <c r="AY123" s="222" t="s">
        <v>149</v>
      </c>
      <c r="BK123" s="224">
        <f>BK124+BK127</f>
        <v>5181.6599999999999</v>
      </c>
    </row>
    <row r="124" s="12" customFormat="1" ht="22.8" customHeight="1">
      <c r="A124" s="12"/>
      <c r="B124" s="212"/>
      <c r="C124" s="213"/>
      <c r="D124" s="214" t="s">
        <v>73</v>
      </c>
      <c r="E124" s="225" t="s">
        <v>150</v>
      </c>
      <c r="F124" s="225" t="s">
        <v>151</v>
      </c>
      <c r="G124" s="213"/>
      <c r="H124" s="213"/>
      <c r="I124" s="213"/>
      <c r="J124" s="226">
        <f>BK124</f>
        <v>4066.75</v>
      </c>
      <c r="K124" s="213"/>
      <c r="L124" s="217"/>
      <c r="M124" s="218"/>
      <c r="N124" s="219"/>
      <c r="O124" s="219"/>
      <c r="P124" s="220">
        <f>SUM(P125:P126)</f>
        <v>0</v>
      </c>
      <c r="Q124" s="219"/>
      <c r="R124" s="220">
        <f>SUM(R125:R126)</f>
        <v>0</v>
      </c>
      <c r="S124" s="219"/>
      <c r="T124" s="221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82</v>
      </c>
      <c r="AT124" s="223" t="s">
        <v>73</v>
      </c>
      <c r="AU124" s="223" t="s">
        <v>82</v>
      </c>
      <c r="AY124" s="222" t="s">
        <v>149</v>
      </c>
      <c r="BK124" s="224">
        <f>SUM(BK125:BK126)</f>
        <v>4066.75</v>
      </c>
    </row>
    <row r="125" s="2" customFormat="1" ht="23.4566" customHeight="1">
      <c r="A125" s="35"/>
      <c r="B125" s="36"/>
      <c r="C125" s="227" t="s">
        <v>82</v>
      </c>
      <c r="D125" s="227" t="s">
        <v>152</v>
      </c>
      <c r="E125" s="228" t="s">
        <v>571</v>
      </c>
      <c r="F125" s="229" t="s">
        <v>572</v>
      </c>
      <c r="G125" s="230" t="s">
        <v>155</v>
      </c>
      <c r="H125" s="231">
        <v>320</v>
      </c>
      <c r="I125" s="232">
        <v>5.3799999999999999</v>
      </c>
      <c r="J125" s="232">
        <f>ROUND(I125*H125,2)</f>
        <v>1721.5999999999999</v>
      </c>
      <c r="K125" s="233"/>
      <c r="L125" s="38"/>
      <c r="M125" s="234" t="s">
        <v>1</v>
      </c>
      <c r="N125" s="235" t="s">
        <v>40</v>
      </c>
      <c r="O125" s="236">
        <v>0</v>
      </c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156</v>
      </c>
      <c r="AT125" s="238" t="s">
        <v>152</v>
      </c>
      <c r="AU125" s="238" t="s">
        <v>157</v>
      </c>
      <c r="AY125" s="18" t="s">
        <v>149</v>
      </c>
      <c r="BE125" s="239">
        <f>IF(N125="základná",J125,0)</f>
        <v>0</v>
      </c>
      <c r="BF125" s="239">
        <f>IF(N125="znížená",J125,0)</f>
        <v>1721.5999999999999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8" t="s">
        <v>157</v>
      </c>
      <c r="BK125" s="239">
        <f>ROUND(I125*H125,2)</f>
        <v>1721.5999999999999</v>
      </c>
      <c r="BL125" s="18" t="s">
        <v>156</v>
      </c>
      <c r="BM125" s="238" t="s">
        <v>157</v>
      </c>
    </row>
    <row r="126" s="2" customFormat="1" ht="16.30189" customHeight="1">
      <c r="A126" s="35"/>
      <c r="B126" s="36"/>
      <c r="C126" s="227" t="s">
        <v>157</v>
      </c>
      <c r="D126" s="227" t="s">
        <v>152</v>
      </c>
      <c r="E126" s="228" t="s">
        <v>573</v>
      </c>
      <c r="F126" s="229" t="s">
        <v>574</v>
      </c>
      <c r="G126" s="230" t="s">
        <v>155</v>
      </c>
      <c r="H126" s="231">
        <v>445</v>
      </c>
      <c r="I126" s="232">
        <v>5.2699999999999996</v>
      </c>
      <c r="J126" s="232">
        <f>ROUND(I126*H126,2)</f>
        <v>2345.1500000000001</v>
      </c>
      <c r="K126" s="233"/>
      <c r="L126" s="38"/>
      <c r="M126" s="234" t="s">
        <v>1</v>
      </c>
      <c r="N126" s="235" t="s">
        <v>40</v>
      </c>
      <c r="O126" s="236">
        <v>0</v>
      </c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156</v>
      </c>
      <c r="AT126" s="238" t="s">
        <v>152</v>
      </c>
      <c r="AU126" s="238" t="s">
        <v>157</v>
      </c>
      <c r="AY126" s="18" t="s">
        <v>149</v>
      </c>
      <c r="BE126" s="239">
        <f>IF(N126="základná",J126,0)</f>
        <v>0</v>
      </c>
      <c r="BF126" s="239">
        <f>IF(N126="znížená",J126,0)</f>
        <v>2345.1500000000001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8" t="s">
        <v>157</v>
      </c>
      <c r="BK126" s="239">
        <f>ROUND(I126*H126,2)</f>
        <v>2345.1500000000001</v>
      </c>
      <c r="BL126" s="18" t="s">
        <v>156</v>
      </c>
      <c r="BM126" s="238" t="s">
        <v>156</v>
      </c>
    </row>
    <row r="127" s="12" customFormat="1" ht="22.8" customHeight="1">
      <c r="A127" s="12"/>
      <c r="B127" s="212"/>
      <c r="C127" s="213"/>
      <c r="D127" s="214" t="s">
        <v>73</v>
      </c>
      <c r="E127" s="225" t="s">
        <v>282</v>
      </c>
      <c r="F127" s="225" t="s">
        <v>283</v>
      </c>
      <c r="G127" s="213"/>
      <c r="H127" s="213"/>
      <c r="I127" s="213"/>
      <c r="J127" s="226">
        <f>BK127</f>
        <v>1114.9100000000001</v>
      </c>
      <c r="K127" s="213"/>
      <c r="L127" s="217"/>
      <c r="M127" s="218"/>
      <c r="N127" s="219"/>
      <c r="O127" s="219"/>
      <c r="P127" s="220">
        <f>P128</f>
        <v>0</v>
      </c>
      <c r="Q127" s="219"/>
      <c r="R127" s="220">
        <f>R128</f>
        <v>0</v>
      </c>
      <c r="S127" s="219"/>
      <c r="T127" s="221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82</v>
      </c>
      <c r="AT127" s="223" t="s">
        <v>73</v>
      </c>
      <c r="AU127" s="223" t="s">
        <v>82</v>
      </c>
      <c r="AY127" s="222" t="s">
        <v>149</v>
      </c>
      <c r="BK127" s="224">
        <f>BK128</f>
        <v>1114.9100000000001</v>
      </c>
    </row>
    <row r="128" s="2" customFormat="1" ht="23.4566" customHeight="1">
      <c r="A128" s="35"/>
      <c r="B128" s="36"/>
      <c r="C128" s="227" t="s">
        <v>165</v>
      </c>
      <c r="D128" s="227" t="s">
        <v>152</v>
      </c>
      <c r="E128" s="228" t="s">
        <v>285</v>
      </c>
      <c r="F128" s="229" t="s">
        <v>286</v>
      </c>
      <c r="G128" s="230" t="s">
        <v>261</v>
      </c>
      <c r="H128" s="231">
        <v>25.635999999999999</v>
      </c>
      <c r="I128" s="232">
        <v>43.490000000000002</v>
      </c>
      <c r="J128" s="232">
        <f>ROUND(I128*H128,2)</f>
        <v>1114.9100000000001</v>
      </c>
      <c r="K128" s="233"/>
      <c r="L128" s="38"/>
      <c r="M128" s="234" t="s">
        <v>1</v>
      </c>
      <c r="N128" s="235" t="s">
        <v>40</v>
      </c>
      <c r="O128" s="236">
        <v>0</v>
      </c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156</v>
      </c>
      <c r="AT128" s="238" t="s">
        <v>152</v>
      </c>
      <c r="AU128" s="238" t="s">
        <v>157</v>
      </c>
      <c r="AY128" s="18" t="s">
        <v>149</v>
      </c>
      <c r="BE128" s="239">
        <f>IF(N128="základná",J128,0)</f>
        <v>0</v>
      </c>
      <c r="BF128" s="239">
        <f>IF(N128="znížená",J128,0)</f>
        <v>1114.9100000000001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8" t="s">
        <v>157</v>
      </c>
      <c r="BK128" s="239">
        <f>ROUND(I128*H128,2)</f>
        <v>1114.9100000000001</v>
      </c>
      <c r="BL128" s="18" t="s">
        <v>156</v>
      </c>
      <c r="BM128" s="238" t="s">
        <v>168</v>
      </c>
    </row>
    <row r="129" s="12" customFormat="1" ht="25.92" customHeight="1">
      <c r="A129" s="12"/>
      <c r="B129" s="212"/>
      <c r="C129" s="213"/>
      <c r="D129" s="214" t="s">
        <v>73</v>
      </c>
      <c r="E129" s="215" t="s">
        <v>288</v>
      </c>
      <c r="F129" s="215" t="s">
        <v>289</v>
      </c>
      <c r="G129" s="213"/>
      <c r="H129" s="213"/>
      <c r="I129" s="213"/>
      <c r="J129" s="216">
        <f>BK129</f>
        <v>1350</v>
      </c>
      <c r="K129" s="213"/>
      <c r="L129" s="217"/>
      <c r="M129" s="218"/>
      <c r="N129" s="219"/>
      <c r="O129" s="219"/>
      <c r="P129" s="220">
        <f>P130</f>
        <v>0</v>
      </c>
      <c r="Q129" s="219"/>
      <c r="R129" s="220">
        <f>R130</f>
        <v>0</v>
      </c>
      <c r="S129" s="219"/>
      <c r="T129" s="221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157</v>
      </c>
      <c r="AT129" s="223" t="s">
        <v>73</v>
      </c>
      <c r="AU129" s="223" t="s">
        <v>74</v>
      </c>
      <c r="AY129" s="222" t="s">
        <v>149</v>
      </c>
      <c r="BK129" s="224">
        <f>BK130</f>
        <v>1350</v>
      </c>
    </row>
    <row r="130" s="12" customFormat="1" ht="22.8" customHeight="1">
      <c r="A130" s="12"/>
      <c r="B130" s="212"/>
      <c r="C130" s="213"/>
      <c r="D130" s="214" t="s">
        <v>73</v>
      </c>
      <c r="E130" s="225" t="s">
        <v>503</v>
      </c>
      <c r="F130" s="225" t="s">
        <v>504</v>
      </c>
      <c r="G130" s="213"/>
      <c r="H130" s="213"/>
      <c r="I130" s="213"/>
      <c r="J130" s="226">
        <f>BK130</f>
        <v>1350</v>
      </c>
      <c r="K130" s="213"/>
      <c r="L130" s="217"/>
      <c r="M130" s="218"/>
      <c r="N130" s="219"/>
      <c r="O130" s="219"/>
      <c r="P130" s="220">
        <f>P131</f>
        <v>0</v>
      </c>
      <c r="Q130" s="219"/>
      <c r="R130" s="220">
        <f>R131</f>
        <v>0</v>
      </c>
      <c r="S130" s="219"/>
      <c r="T130" s="221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157</v>
      </c>
      <c r="AT130" s="223" t="s">
        <v>73</v>
      </c>
      <c r="AU130" s="223" t="s">
        <v>82</v>
      </c>
      <c r="AY130" s="222" t="s">
        <v>149</v>
      </c>
      <c r="BK130" s="224">
        <f>BK131</f>
        <v>1350</v>
      </c>
    </row>
    <row r="131" s="2" customFormat="1" ht="16.30189" customHeight="1">
      <c r="A131" s="35"/>
      <c r="B131" s="36"/>
      <c r="C131" s="227" t="s">
        <v>156</v>
      </c>
      <c r="D131" s="227" t="s">
        <v>152</v>
      </c>
      <c r="E131" s="228" t="s">
        <v>575</v>
      </c>
      <c r="F131" s="229" t="s">
        <v>576</v>
      </c>
      <c r="G131" s="230" t="s">
        <v>577</v>
      </c>
      <c r="H131" s="231">
        <v>1</v>
      </c>
      <c r="I131" s="232">
        <v>1350</v>
      </c>
      <c r="J131" s="232">
        <f>ROUND(I131*H131,2)</f>
        <v>1350</v>
      </c>
      <c r="K131" s="233"/>
      <c r="L131" s="38"/>
      <c r="M131" s="234" t="s">
        <v>1</v>
      </c>
      <c r="N131" s="235" t="s">
        <v>40</v>
      </c>
      <c r="O131" s="236">
        <v>0</v>
      </c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191</v>
      </c>
      <c r="AT131" s="238" t="s">
        <v>152</v>
      </c>
      <c r="AU131" s="238" t="s">
        <v>157</v>
      </c>
      <c r="AY131" s="18" t="s">
        <v>149</v>
      </c>
      <c r="BE131" s="239">
        <f>IF(N131="základná",J131,0)</f>
        <v>0</v>
      </c>
      <c r="BF131" s="239">
        <f>IF(N131="znížená",J131,0)</f>
        <v>1350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8" t="s">
        <v>157</v>
      </c>
      <c r="BK131" s="239">
        <f>ROUND(I131*H131,2)</f>
        <v>1350</v>
      </c>
      <c r="BL131" s="18" t="s">
        <v>191</v>
      </c>
      <c r="BM131" s="238" t="s">
        <v>174</v>
      </c>
    </row>
    <row r="132" s="12" customFormat="1" ht="25.92" customHeight="1">
      <c r="A132" s="12"/>
      <c r="B132" s="212"/>
      <c r="C132" s="213"/>
      <c r="D132" s="214" t="s">
        <v>73</v>
      </c>
      <c r="E132" s="215" t="s">
        <v>361</v>
      </c>
      <c r="F132" s="215" t="s">
        <v>362</v>
      </c>
      <c r="G132" s="213"/>
      <c r="H132" s="213"/>
      <c r="I132" s="213"/>
      <c r="J132" s="216">
        <f>BK132</f>
        <v>0</v>
      </c>
      <c r="K132" s="213"/>
      <c r="L132" s="217"/>
      <c r="M132" s="261"/>
      <c r="N132" s="262"/>
      <c r="O132" s="262"/>
      <c r="P132" s="263">
        <v>0</v>
      </c>
      <c r="Q132" s="262"/>
      <c r="R132" s="263">
        <v>0</v>
      </c>
      <c r="S132" s="262"/>
      <c r="T132" s="264"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2" t="s">
        <v>82</v>
      </c>
      <c r="AT132" s="223" t="s">
        <v>73</v>
      </c>
      <c r="AU132" s="223" t="s">
        <v>74</v>
      </c>
      <c r="AY132" s="222" t="s">
        <v>149</v>
      </c>
      <c r="BK132" s="224">
        <v>0</v>
      </c>
    </row>
    <row r="133" s="2" customFormat="1" ht="6.96" customHeight="1">
      <c r="A133" s="35"/>
      <c r="B133" s="68"/>
      <c r="C133" s="69"/>
      <c r="D133" s="69"/>
      <c r="E133" s="69"/>
      <c r="F133" s="69"/>
      <c r="G133" s="69"/>
      <c r="H133" s="69"/>
      <c r="I133" s="69"/>
      <c r="J133" s="69"/>
      <c r="K133" s="69"/>
      <c r="L133" s="38"/>
      <c r="M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</sheetData>
  <sheetProtection sheet="1" autoFilter="0" formatColumns="0" formatRows="0" objects="1" scenarios="1" spinCount="100000" saltValue="c5GIzsBxgwsrB1//T+gukR2lsGM1Xs/ndghmLKbxEeKPR53dSM4yhMYJ0P5XlK7wqE/ymdaZdRAZ1NTS9rarsA==" hashValue="tAGOC0fOna62P9Mb++ZQsbGUxmihcwii2IWdRh21PWh3nhmI7/sXRDrtVpDNVay3AqgWClBNfQuOnlm5HqOjug==" algorithmName="SHA-512" password="CC35"/>
  <autoFilter ref="C121:K13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hidden="1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1"/>
      <c r="AT3" s="18" t="s">
        <v>74</v>
      </c>
    </row>
    <row r="4" hidden="1" s="1" customFormat="1" ht="24.96" customHeight="1">
      <c r="B4" s="21"/>
      <c r="D4" s="144" t="s">
        <v>115</v>
      </c>
      <c r="L4" s="21"/>
      <c r="M4" s="145" t="s">
        <v>9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6" t="s">
        <v>13</v>
      </c>
      <c r="L6" s="21"/>
    </row>
    <row r="7" hidden="1" s="1" customFormat="1" ht="16.30189" customHeight="1">
      <c r="B7" s="21"/>
      <c r="E7" s="147" t="str">
        <f>'Rekapitulácia stavby'!K6</f>
        <v>NURCH</v>
      </c>
      <c r="F7" s="146"/>
      <c r="G7" s="146"/>
      <c r="H7" s="146"/>
      <c r="L7" s="21"/>
    </row>
    <row r="8" hidden="1" s="2" customFormat="1" ht="12" customHeight="1">
      <c r="A8" s="35"/>
      <c r="B8" s="38"/>
      <c r="C8" s="35"/>
      <c r="D8" s="146" t="s">
        <v>116</v>
      </c>
      <c r="E8" s="35"/>
      <c r="F8" s="35"/>
      <c r="G8" s="35"/>
      <c r="H8" s="35"/>
      <c r="I8" s="35"/>
      <c r="J8" s="35"/>
      <c r="K8" s="35"/>
      <c r="L8" s="6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30189" customHeight="1">
      <c r="A9" s="35"/>
      <c r="B9" s="38"/>
      <c r="C9" s="35"/>
      <c r="D9" s="35"/>
      <c r="E9" s="148" t="s">
        <v>578</v>
      </c>
      <c r="F9" s="35"/>
      <c r="G9" s="35"/>
      <c r="H9" s="35"/>
      <c r="I9" s="35"/>
      <c r="J9" s="35"/>
      <c r="K9" s="35"/>
      <c r="L9" s="6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6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8"/>
      <c r="C11" s="35"/>
      <c r="D11" s="146" t="s">
        <v>15</v>
      </c>
      <c r="E11" s="35"/>
      <c r="F11" s="149" t="s">
        <v>1</v>
      </c>
      <c r="G11" s="35"/>
      <c r="H11" s="35"/>
      <c r="I11" s="146" t="s">
        <v>16</v>
      </c>
      <c r="J11" s="149" t="s">
        <v>1</v>
      </c>
      <c r="K11" s="35"/>
      <c r="L11" s="6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8"/>
      <c r="C12" s="35"/>
      <c r="D12" s="146" t="s">
        <v>17</v>
      </c>
      <c r="E12" s="35"/>
      <c r="F12" s="149" t="s">
        <v>18</v>
      </c>
      <c r="G12" s="35"/>
      <c r="H12" s="35"/>
      <c r="I12" s="146" t="s">
        <v>19</v>
      </c>
      <c r="J12" s="150" t="str">
        <f>'Rekapitulácia stavby'!AN8</f>
        <v>10. 2. 2023</v>
      </c>
      <c r="K12" s="35"/>
      <c r="L12" s="6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6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8"/>
      <c r="C14" s="35"/>
      <c r="D14" s="146" t="s">
        <v>21</v>
      </c>
      <c r="E14" s="35"/>
      <c r="F14" s="35"/>
      <c r="G14" s="35"/>
      <c r="H14" s="35"/>
      <c r="I14" s="146" t="s">
        <v>22</v>
      </c>
      <c r="J14" s="149" t="str">
        <f>IF('Rekapitulácia stavby'!AN10="","",'Rekapitulácia stavby'!AN10)</f>
        <v/>
      </c>
      <c r="K14" s="35"/>
      <c r="L14" s="6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8"/>
      <c r="C15" s="35"/>
      <c r="D15" s="35"/>
      <c r="E15" s="149" t="str">
        <f>IF('Rekapitulácia stavby'!E11="","",'Rekapitulácia stavby'!E11)</f>
        <v>NÁRODNÝ ÚSTAV REUMATICKÝCH CHORÔB</v>
      </c>
      <c r="F15" s="35"/>
      <c r="G15" s="35"/>
      <c r="H15" s="35"/>
      <c r="I15" s="146" t="s">
        <v>24</v>
      </c>
      <c r="J15" s="149" t="str">
        <f>IF('Rekapitulácia stavby'!AN11="","",'Rekapitulácia stavby'!AN11)</f>
        <v/>
      </c>
      <c r="K15" s="35"/>
      <c r="L15" s="6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6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8"/>
      <c r="C17" s="35"/>
      <c r="D17" s="146" t="s">
        <v>25</v>
      </c>
      <c r="E17" s="35"/>
      <c r="F17" s="35"/>
      <c r="G17" s="35"/>
      <c r="H17" s="35"/>
      <c r="I17" s="146" t="s">
        <v>22</v>
      </c>
      <c r="J17" s="149" t="str">
        <f>'Rekapitulácia stavby'!AN13</f>
        <v>31415644</v>
      </c>
      <c r="K17" s="35"/>
      <c r="L17" s="6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8"/>
      <c r="C18" s="35"/>
      <c r="D18" s="35"/>
      <c r="E18" s="149" t="str">
        <f>'Rekapitulácia stavby'!E14</f>
        <v>TRILAUG s.r.o.</v>
      </c>
      <c r="F18" s="149"/>
      <c r="G18" s="149"/>
      <c r="H18" s="149"/>
      <c r="I18" s="146" t="s">
        <v>24</v>
      </c>
      <c r="J18" s="149" t="str">
        <f>'Rekapitulácia stavby'!AN14</f>
        <v/>
      </c>
      <c r="K18" s="35"/>
      <c r="L18" s="6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6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8"/>
      <c r="C20" s="35"/>
      <c r="D20" s="146" t="s">
        <v>28</v>
      </c>
      <c r="E20" s="35"/>
      <c r="F20" s="35"/>
      <c r="G20" s="35"/>
      <c r="H20" s="35"/>
      <c r="I20" s="146" t="s">
        <v>22</v>
      </c>
      <c r="J20" s="149" t="str">
        <f>IF('Rekapitulácia stavby'!AN16="","",'Rekapitulácia stavby'!AN16)</f>
        <v/>
      </c>
      <c r="K20" s="35"/>
      <c r="L20" s="6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8"/>
      <c r="C21" s="35"/>
      <c r="D21" s="35"/>
      <c r="E21" s="149" t="str">
        <f>IF('Rekapitulácia stavby'!E17="","",'Rekapitulácia stavby'!E17)</f>
        <v xml:space="preserve"> </v>
      </c>
      <c r="F21" s="35"/>
      <c r="G21" s="35"/>
      <c r="H21" s="35"/>
      <c r="I21" s="146" t="s">
        <v>24</v>
      </c>
      <c r="J21" s="149" t="str">
        <f>IF('Rekapitulácia stavby'!AN17="","",'Rekapitulácia stavby'!AN17)</f>
        <v/>
      </c>
      <c r="K21" s="35"/>
      <c r="L21" s="6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6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8"/>
      <c r="C23" s="35"/>
      <c r="D23" s="146" t="s">
        <v>30</v>
      </c>
      <c r="E23" s="35"/>
      <c r="F23" s="35"/>
      <c r="G23" s="35"/>
      <c r="H23" s="35"/>
      <c r="I23" s="146" t="s">
        <v>22</v>
      </c>
      <c r="J23" s="149" t="str">
        <f>IF('Rekapitulácia stavby'!AN19="","",'Rekapitulácia stavby'!AN19)</f>
        <v/>
      </c>
      <c r="K23" s="35"/>
      <c r="L23" s="6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8"/>
      <c r="C24" s="35"/>
      <c r="D24" s="35"/>
      <c r="E24" s="149" t="str">
        <f>IF('Rekapitulácia stavby'!E20="","",'Rekapitulácia stavby'!E20)</f>
        <v xml:space="preserve"> </v>
      </c>
      <c r="F24" s="35"/>
      <c r="G24" s="35"/>
      <c r="H24" s="35"/>
      <c r="I24" s="146" t="s">
        <v>24</v>
      </c>
      <c r="J24" s="149" t="str">
        <f>IF('Rekapitulácia stavby'!AN20="","",'Rekapitulácia stavby'!AN20)</f>
        <v/>
      </c>
      <c r="K24" s="35"/>
      <c r="L24" s="6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6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8"/>
      <c r="C26" s="35"/>
      <c r="D26" s="146" t="s">
        <v>31</v>
      </c>
      <c r="E26" s="35"/>
      <c r="F26" s="35"/>
      <c r="G26" s="35"/>
      <c r="H26" s="35"/>
      <c r="I26" s="35"/>
      <c r="J26" s="35"/>
      <c r="K26" s="35"/>
      <c r="L26" s="6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30189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hidden="1" s="2" customFormat="1" ht="6.96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6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8"/>
      <c r="C29" s="35"/>
      <c r="D29" s="155"/>
      <c r="E29" s="155"/>
      <c r="F29" s="155"/>
      <c r="G29" s="155"/>
      <c r="H29" s="155"/>
      <c r="I29" s="155"/>
      <c r="J29" s="155"/>
      <c r="K29" s="155"/>
      <c r="L29" s="6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8"/>
      <c r="C30" s="35"/>
      <c r="D30" s="156" t="s">
        <v>34</v>
      </c>
      <c r="E30" s="35"/>
      <c r="F30" s="35"/>
      <c r="G30" s="35"/>
      <c r="H30" s="35"/>
      <c r="I30" s="35"/>
      <c r="J30" s="157">
        <f>ROUND(J127, 2)</f>
        <v>15626.76</v>
      </c>
      <c r="K30" s="35"/>
      <c r="L30" s="6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8"/>
      <c r="C31" s="35"/>
      <c r="D31" s="155"/>
      <c r="E31" s="155"/>
      <c r="F31" s="155"/>
      <c r="G31" s="155"/>
      <c r="H31" s="155"/>
      <c r="I31" s="155"/>
      <c r="J31" s="155"/>
      <c r="K31" s="155"/>
      <c r="L31" s="6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8"/>
      <c r="C32" s="35"/>
      <c r="D32" s="35"/>
      <c r="E32" s="35"/>
      <c r="F32" s="158" t="s">
        <v>36</v>
      </c>
      <c r="G32" s="35"/>
      <c r="H32" s="35"/>
      <c r="I32" s="158" t="s">
        <v>35</v>
      </c>
      <c r="J32" s="158" t="s">
        <v>37</v>
      </c>
      <c r="K32" s="35"/>
      <c r="L32" s="6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8"/>
      <c r="C33" s="35"/>
      <c r="D33" s="159" t="s">
        <v>38</v>
      </c>
      <c r="E33" s="160" t="s">
        <v>39</v>
      </c>
      <c r="F33" s="161">
        <f>ROUND((SUM(BE127:BE238)),  2)</f>
        <v>0</v>
      </c>
      <c r="G33" s="162"/>
      <c r="H33" s="162"/>
      <c r="I33" s="163">
        <v>0.20000000000000001</v>
      </c>
      <c r="J33" s="161">
        <f>ROUND(((SUM(BE127:BE238))*I33),  2)</f>
        <v>0</v>
      </c>
      <c r="K33" s="35"/>
      <c r="L33" s="6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8"/>
      <c r="C34" s="35"/>
      <c r="D34" s="35"/>
      <c r="E34" s="160" t="s">
        <v>40</v>
      </c>
      <c r="F34" s="164">
        <f>ROUND((SUM(BF127:BF238)),  2)</f>
        <v>15626.76</v>
      </c>
      <c r="G34" s="35"/>
      <c r="H34" s="35"/>
      <c r="I34" s="165">
        <v>0.20000000000000001</v>
      </c>
      <c r="J34" s="164">
        <f>ROUND(((SUM(BF127:BF238))*I34),  2)</f>
        <v>3125.3499999999999</v>
      </c>
      <c r="K34" s="35"/>
      <c r="L34" s="6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8"/>
      <c r="C35" s="35"/>
      <c r="D35" s="35"/>
      <c r="E35" s="146" t="s">
        <v>41</v>
      </c>
      <c r="F35" s="164">
        <f>ROUND((SUM(BG127:BG238)),  2)</f>
        <v>0</v>
      </c>
      <c r="G35" s="35"/>
      <c r="H35" s="35"/>
      <c r="I35" s="165">
        <v>0.20000000000000001</v>
      </c>
      <c r="J35" s="164">
        <f>0</f>
        <v>0</v>
      </c>
      <c r="K35" s="35"/>
      <c r="L35" s="6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8"/>
      <c r="C36" s="35"/>
      <c r="D36" s="35"/>
      <c r="E36" s="146" t="s">
        <v>42</v>
      </c>
      <c r="F36" s="164">
        <f>ROUND((SUM(BH127:BH238)),  2)</f>
        <v>0</v>
      </c>
      <c r="G36" s="35"/>
      <c r="H36" s="35"/>
      <c r="I36" s="165">
        <v>0.20000000000000001</v>
      </c>
      <c r="J36" s="164">
        <f>0</f>
        <v>0</v>
      </c>
      <c r="K36" s="35"/>
      <c r="L36" s="6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8"/>
      <c r="C37" s="35"/>
      <c r="D37" s="35"/>
      <c r="E37" s="160" t="s">
        <v>43</v>
      </c>
      <c r="F37" s="161">
        <f>ROUND((SUM(BI127:BI238)),  2)</f>
        <v>0</v>
      </c>
      <c r="G37" s="162"/>
      <c r="H37" s="162"/>
      <c r="I37" s="163">
        <v>0</v>
      </c>
      <c r="J37" s="161">
        <f>0</f>
        <v>0</v>
      </c>
      <c r="K37" s="35"/>
      <c r="L37" s="6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6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8"/>
      <c r="C39" s="166"/>
      <c r="D39" s="167" t="s">
        <v>44</v>
      </c>
      <c r="E39" s="168"/>
      <c r="F39" s="168"/>
      <c r="G39" s="169" t="s">
        <v>45</v>
      </c>
      <c r="H39" s="170" t="s">
        <v>46</v>
      </c>
      <c r="I39" s="168"/>
      <c r="J39" s="171">
        <f>SUM(J30:J37)</f>
        <v>18752.110000000001</v>
      </c>
      <c r="K39" s="172"/>
      <c r="L39" s="6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6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5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5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5"/>
      <c r="B61" s="38"/>
      <c r="C61" s="35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5"/>
      <c r="B65" s="38"/>
      <c r="C65" s="35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5"/>
      <c r="B76" s="38"/>
      <c r="C76" s="35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4" t="s">
        <v>118</v>
      </c>
      <c r="D82" s="37"/>
      <c r="E82" s="37"/>
      <c r="F82" s="37"/>
      <c r="G82" s="37"/>
      <c r="H82" s="37"/>
      <c r="I82" s="37"/>
      <c r="J82" s="37"/>
      <c r="K82" s="37"/>
      <c r="L82" s="6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30" t="s">
        <v>13</v>
      </c>
      <c r="D84" s="37"/>
      <c r="E84" s="37"/>
      <c r="F84" s="37"/>
      <c r="G84" s="37"/>
      <c r="H84" s="37"/>
      <c r="I84" s="37"/>
      <c r="J84" s="37"/>
      <c r="K84" s="37"/>
      <c r="L84" s="6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30189" customHeight="1">
      <c r="A85" s="35"/>
      <c r="B85" s="36"/>
      <c r="C85" s="37"/>
      <c r="D85" s="37"/>
      <c r="E85" s="184" t="str">
        <f>E7</f>
        <v>NURCH</v>
      </c>
      <c r="F85" s="30"/>
      <c r="G85" s="30"/>
      <c r="H85" s="30"/>
      <c r="I85" s="37"/>
      <c r="J85" s="37"/>
      <c r="K85" s="37"/>
      <c r="L85" s="6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30" t="s">
        <v>116</v>
      </c>
      <c r="D86" s="37"/>
      <c r="E86" s="37"/>
      <c r="F86" s="37"/>
      <c r="G86" s="37"/>
      <c r="H86" s="37"/>
      <c r="I86" s="37"/>
      <c r="J86" s="37"/>
      <c r="K86" s="37"/>
      <c r="L86" s="6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30189" customHeight="1">
      <c r="A87" s="35"/>
      <c r="B87" s="36"/>
      <c r="C87" s="37"/>
      <c r="D87" s="37"/>
      <c r="E87" s="78" t="str">
        <f>E9</f>
        <v>02-c - Zdravotechnika</v>
      </c>
      <c r="F87" s="37"/>
      <c r="G87" s="37"/>
      <c r="H87" s="37"/>
      <c r="I87" s="37"/>
      <c r="J87" s="37"/>
      <c r="K87" s="37"/>
      <c r="L87" s="6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30" t="s">
        <v>17</v>
      </c>
      <c r="D89" s="37"/>
      <c r="E89" s="37"/>
      <c r="F89" s="27" t="str">
        <f>F12</f>
        <v xml:space="preserve"> </v>
      </c>
      <c r="G89" s="37"/>
      <c r="H89" s="37"/>
      <c r="I89" s="30" t="s">
        <v>19</v>
      </c>
      <c r="J89" s="81" t="str">
        <f>IF(J12="","",J12)</f>
        <v>10. 2. 2023</v>
      </c>
      <c r="K89" s="37"/>
      <c r="L89" s="6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30566" customHeight="1">
      <c r="A91" s="35"/>
      <c r="B91" s="36"/>
      <c r="C91" s="30" t="s">
        <v>21</v>
      </c>
      <c r="D91" s="37"/>
      <c r="E91" s="37"/>
      <c r="F91" s="27" t="str">
        <f>E15</f>
        <v>NÁRODNÝ ÚSTAV REUMATICKÝCH CHORÔB</v>
      </c>
      <c r="G91" s="37"/>
      <c r="H91" s="37"/>
      <c r="I91" s="30" t="s">
        <v>28</v>
      </c>
      <c r="J91" s="31" t="str">
        <f>E21</f>
        <v xml:space="preserve"> </v>
      </c>
      <c r="K91" s="37"/>
      <c r="L91" s="6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30566" customHeight="1">
      <c r="A92" s="35"/>
      <c r="B92" s="36"/>
      <c r="C92" s="30" t="s">
        <v>25</v>
      </c>
      <c r="D92" s="37"/>
      <c r="E92" s="37"/>
      <c r="F92" s="27" t="str">
        <f>IF(E18="","",E18)</f>
        <v>TRILAUG s.r.o.</v>
      </c>
      <c r="G92" s="37"/>
      <c r="H92" s="37"/>
      <c r="I92" s="30" t="s">
        <v>30</v>
      </c>
      <c r="J92" s="31" t="str">
        <f>E24</f>
        <v xml:space="preserve"> </v>
      </c>
      <c r="K92" s="37"/>
      <c r="L92" s="6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119</v>
      </c>
      <c r="D94" s="140"/>
      <c r="E94" s="140"/>
      <c r="F94" s="140"/>
      <c r="G94" s="140"/>
      <c r="H94" s="140"/>
      <c r="I94" s="140"/>
      <c r="J94" s="186" t="s">
        <v>120</v>
      </c>
      <c r="K94" s="140"/>
      <c r="L94" s="6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7" t="s">
        <v>121</v>
      </c>
      <c r="D96" s="37"/>
      <c r="E96" s="37"/>
      <c r="F96" s="37"/>
      <c r="G96" s="37"/>
      <c r="H96" s="37"/>
      <c r="I96" s="37"/>
      <c r="J96" s="112">
        <f>J127</f>
        <v>15626.760000000002</v>
      </c>
      <c r="K96" s="37"/>
      <c r="L96" s="6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122</v>
      </c>
    </row>
    <row r="97" s="9" customFormat="1" ht="24.96" customHeight="1">
      <c r="A97" s="9"/>
      <c r="B97" s="188"/>
      <c r="C97" s="189"/>
      <c r="D97" s="190" t="s">
        <v>579</v>
      </c>
      <c r="E97" s="191"/>
      <c r="F97" s="191"/>
      <c r="G97" s="191"/>
      <c r="H97" s="191"/>
      <c r="I97" s="191"/>
      <c r="J97" s="192">
        <f>J128</f>
        <v>1350.5999999999999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95"/>
      <c r="D98" s="196" t="s">
        <v>580</v>
      </c>
      <c r="E98" s="197"/>
      <c r="F98" s="197"/>
      <c r="G98" s="197"/>
      <c r="H98" s="197"/>
      <c r="I98" s="197"/>
      <c r="J98" s="198">
        <f>J129</f>
        <v>1155.02</v>
      </c>
      <c r="K98" s="195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95"/>
      <c r="D99" s="196" t="s">
        <v>581</v>
      </c>
      <c r="E99" s="197"/>
      <c r="F99" s="197"/>
      <c r="G99" s="197"/>
      <c r="H99" s="197"/>
      <c r="I99" s="197"/>
      <c r="J99" s="198">
        <f>J145</f>
        <v>195.58000000000001</v>
      </c>
      <c r="K99" s="195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8"/>
      <c r="C100" s="189"/>
      <c r="D100" s="190" t="s">
        <v>582</v>
      </c>
      <c r="E100" s="191"/>
      <c r="F100" s="191"/>
      <c r="G100" s="191"/>
      <c r="H100" s="191"/>
      <c r="I100" s="191"/>
      <c r="J100" s="192">
        <f>J147</f>
        <v>13569.160000000002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4"/>
      <c r="C101" s="195"/>
      <c r="D101" s="196" t="s">
        <v>583</v>
      </c>
      <c r="E101" s="197"/>
      <c r="F101" s="197"/>
      <c r="G101" s="197"/>
      <c r="H101" s="197"/>
      <c r="I101" s="197"/>
      <c r="J101" s="198">
        <f>J148</f>
        <v>187.48000000000002</v>
      </c>
      <c r="K101" s="195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95"/>
      <c r="D102" s="196" t="s">
        <v>584</v>
      </c>
      <c r="E102" s="197"/>
      <c r="F102" s="197"/>
      <c r="G102" s="197"/>
      <c r="H102" s="197"/>
      <c r="I102" s="197"/>
      <c r="J102" s="198">
        <f>J156</f>
        <v>2445.4199999999996</v>
      </c>
      <c r="K102" s="195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95"/>
      <c r="D103" s="196" t="s">
        <v>585</v>
      </c>
      <c r="E103" s="197"/>
      <c r="F103" s="197"/>
      <c r="G103" s="197"/>
      <c r="H103" s="197"/>
      <c r="I103" s="197"/>
      <c r="J103" s="198">
        <f>J177</f>
        <v>1338.4299999999998</v>
      </c>
      <c r="K103" s="195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95"/>
      <c r="D104" s="196" t="s">
        <v>586</v>
      </c>
      <c r="E104" s="197"/>
      <c r="F104" s="197"/>
      <c r="G104" s="197"/>
      <c r="H104" s="197"/>
      <c r="I104" s="197"/>
      <c r="J104" s="198">
        <f>J190</f>
        <v>8558.7300000000014</v>
      </c>
      <c r="K104" s="195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95"/>
      <c r="D105" s="196" t="s">
        <v>587</v>
      </c>
      <c r="E105" s="197"/>
      <c r="F105" s="197"/>
      <c r="G105" s="197"/>
      <c r="H105" s="197"/>
      <c r="I105" s="197"/>
      <c r="J105" s="198">
        <f>J230</f>
        <v>1039.0999999999999</v>
      </c>
      <c r="K105" s="195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8"/>
      <c r="C106" s="189"/>
      <c r="D106" s="190" t="s">
        <v>588</v>
      </c>
      <c r="E106" s="191"/>
      <c r="F106" s="191"/>
      <c r="G106" s="191"/>
      <c r="H106" s="191"/>
      <c r="I106" s="191"/>
      <c r="J106" s="192">
        <f>J234</f>
        <v>707</v>
      </c>
      <c r="K106" s="189"/>
      <c r="L106" s="19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8"/>
      <c r="C107" s="189"/>
      <c r="D107" s="190" t="s">
        <v>134</v>
      </c>
      <c r="E107" s="191"/>
      <c r="F107" s="191"/>
      <c r="G107" s="191"/>
      <c r="H107" s="191"/>
      <c r="I107" s="191"/>
      <c r="J107" s="192">
        <f>J238</f>
        <v>0</v>
      </c>
      <c r="K107" s="189"/>
      <c r="L107" s="19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70"/>
      <c r="C113" s="71"/>
      <c r="D113" s="71"/>
      <c r="E113" s="71"/>
      <c r="F113" s="71"/>
      <c r="G113" s="71"/>
      <c r="H113" s="71"/>
      <c r="I113" s="71"/>
      <c r="J113" s="71"/>
      <c r="K113" s="71"/>
      <c r="L113" s="6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4" t="s">
        <v>135</v>
      </c>
      <c r="D114" s="37"/>
      <c r="E114" s="37"/>
      <c r="F114" s="37"/>
      <c r="G114" s="37"/>
      <c r="H114" s="37"/>
      <c r="I114" s="37"/>
      <c r="J114" s="37"/>
      <c r="K114" s="37"/>
      <c r="L114" s="6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30" t="s">
        <v>13</v>
      </c>
      <c r="D116" s="37"/>
      <c r="E116" s="37"/>
      <c r="F116" s="37"/>
      <c r="G116" s="37"/>
      <c r="H116" s="37"/>
      <c r="I116" s="37"/>
      <c r="J116" s="37"/>
      <c r="K116" s="37"/>
      <c r="L116" s="6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30189" customHeight="1">
      <c r="A117" s="35"/>
      <c r="B117" s="36"/>
      <c r="C117" s="37"/>
      <c r="D117" s="37"/>
      <c r="E117" s="184" t="str">
        <f>E7</f>
        <v>NURCH</v>
      </c>
      <c r="F117" s="30"/>
      <c r="G117" s="30"/>
      <c r="H117" s="30"/>
      <c r="I117" s="37"/>
      <c r="J117" s="37"/>
      <c r="K117" s="37"/>
      <c r="L117" s="6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30" t="s">
        <v>116</v>
      </c>
      <c r="D118" s="37"/>
      <c r="E118" s="37"/>
      <c r="F118" s="37"/>
      <c r="G118" s="37"/>
      <c r="H118" s="37"/>
      <c r="I118" s="37"/>
      <c r="J118" s="37"/>
      <c r="K118" s="37"/>
      <c r="L118" s="6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30189" customHeight="1">
      <c r="A119" s="35"/>
      <c r="B119" s="36"/>
      <c r="C119" s="37"/>
      <c r="D119" s="37"/>
      <c r="E119" s="78" t="str">
        <f>E9</f>
        <v>02-c - Zdravotechnika</v>
      </c>
      <c r="F119" s="37"/>
      <c r="G119" s="37"/>
      <c r="H119" s="37"/>
      <c r="I119" s="37"/>
      <c r="J119" s="37"/>
      <c r="K119" s="37"/>
      <c r="L119" s="6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30" t="s">
        <v>17</v>
      </c>
      <c r="D121" s="37"/>
      <c r="E121" s="37"/>
      <c r="F121" s="27" t="str">
        <f>F12</f>
        <v xml:space="preserve"> </v>
      </c>
      <c r="G121" s="37"/>
      <c r="H121" s="37"/>
      <c r="I121" s="30" t="s">
        <v>19</v>
      </c>
      <c r="J121" s="81" t="str">
        <f>IF(J12="","",J12)</f>
        <v>10. 2. 2023</v>
      </c>
      <c r="K121" s="37"/>
      <c r="L121" s="6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30566" customHeight="1">
      <c r="A123" s="35"/>
      <c r="B123" s="36"/>
      <c r="C123" s="30" t="s">
        <v>21</v>
      </c>
      <c r="D123" s="37"/>
      <c r="E123" s="37"/>
      <c r="F123" s="27" t="str">
        <f>E15</f>
        <v>NÁRODNÝ ÚSTAV REUMATICKÝCH CHORÔB</v>
      </c>
      <c r="G123" s="37"/>
      <c r="H123" s="37"/>
      <c r="I123" s="30" t="s">
        <v>28</v>
      </c>
      <c r="J123" s="31" t="str">
        <f>E21</f>
        <v xml:space="preserve"> </v>
      </c>
      <c r="K123" s="37"/>
      <c r="L123" s="6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30566" customHeight="1">
      <c r="A124" s="35"/>
      <c r="B124" s="36"/>
      <c r="C124" s="30" t="s">
        <v>25</v>
      </c>
      <c r="D124" s="37"/>
      <c r="E124" s="37"/>
      <c r="F124" s="27" t="str">
        <f>IF(E18="","",E18)</f>
        <v>TRILAUG s.r.o.</v>
      </c>
      <c r="G124" s="37"/>
      <c r="H124" s="37"/>
      <c r="I124" s="30" t="s">
        <v>30</v>
      </c>
      <c r="J124" s="31" t="str">
        <f>E24</f>
        <v xml:space="preserve"> </v>
      </c>
      <c r="K124" s="37"/>
      <c r="L124" s="6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200"/>
      <c r="B126" s="201"/>
      <c r="C126" s="202" t="s">
        <v>136</v>
      </c>
      <c r="D126" s="203" t="s">
        <v>59</v>
      </c>
      <c r="E126" s="203" t="s">
        <v>55</v>
      </c>
      <c r="F126" s="203" t="s">
        <v>56</v>
      </c>
      <c r="G126" s="203" t="s">
        <v>137</v>
      </c>
      <c r="H126" s="203" t="s">
        <v>138</v>
      </c>
      <c r="I126" s="203" t="s">
        <v>139</v>
      </c>
      <c r="J126" s="204" t="s">
        <v>120</v>
      </c>
      <c r="K126" s="205" t="s">
        <v>140</v>
      </c>
      <c r="L126" s="206"/>
      <c r="M126" s="102" t="s">
        <v>1</v>
      </c>
      <c r="N126" s="103" t="s">
        <v>38</v>
      </c>
      <c r="O126" s="103" t="s">
        <v>141</v>
      </c>
      <c r="P126" s="103" t="s">
        <v>142</v>
      </c>
      <c r="Q126" s="103" t="s">
        <v>143</v>
      </c>
      <c r="R126" s="103" t="s">
        <v>144</v>
      </c>
      <c r="S126" s="103" t="s">
        <v>145</v>
      </c>
      <c r="T126" s="104" t="s">
        <v>146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5"/>
      <c r="B127" s="36"/>
      <c r="C127" s="109" t="s">
        <v>121</v>
      </c>
      <c r="D127" s="37"/>
      <c r="E127" s="37"/>
      <c r="F127" s="37"/>
      <c r="G127" s="37"/>
      <c r="H127" s="37"/>
      <c r="I127" s="37"/>
      <c r="J127" s="207">
        <f>BK127</f>
        <v>15626.760000000002</v>
      </c>
      <c r="K127" s="37"/>
      <c r="L127" s="38"/>
      <c r="M127" s="105"/>
      <c r="N127" s="208"/>
      <c r="O127" s="106"/>
      <c r="P127" s="209">
        <f>P128+P147+P234+P238</f>
        <v>0</v>
      </c>
      <c r="Q127" s="106"/>
      <c r="R127" s="209">
        <f>R128+R147+R234+R238</f>
        <v>0</v>
      </c>
      <c r="S127" s="106"/>
      <c r="T127" s="210">
        <f>T128+T147+T234+T238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73</v>
      </c>
      <c r="AU127" s="18" t="s">
        <v>122</v>
      </c>
      <c r="BK127" s="211">
        <f>BK128+BK147+BK234+BK238</f>
        <v>15626.760000000002</v>
      </c>
    </row>
    <row r="128" s="12" customFormat="1" ht="25.92" customHeight="1">
      <c r="A128" s="12"/>
      <c r="B128" s="212"/>
      <c r="C128" s="213"/>
      <c r="D128" s="214" t="s">
        <v>73</v>
      </c>
      <c r="E128" s="215" t="s">
        <v>147</v>
      </c>
      <c r="F128" s="215" t="s">
        <v>589</v>
      </c>
      <c r="G128" s="213"/>
      <c r="H128" s="213"/>
      <c r="I128" s="213"/>
      <c r="J128" s="216">
        <f>BK128</f>
        <v>1350.5999999999999</v>
      </c>
      <c r="K128" s="213"/>
      <c r="L128" s="217"/>
      <c r="M128" s="218"/>
      <c r="N128" s="219"/>
      <c r="O128" s="219"/>
      <c r="P128" s="220">
        <f>P129+P145</f>
        <v>0</v>
      </c>
      <c r="Q128" s="219"/>
      <c r="R128" s="220">
        <f>R129+R145</f>
        <v>0</v>
      </c>
      <c r="S128" s="219"/>
      <c r="T128" s="221">
        <f>T129+T145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82</v>
      </c>
      <c r="AT128" s="223" t="s">
        <v>73</v>
      </c>
      <c r="AU128" s="223" t="s">
        <v>74</v>
      </c>
      <c r="AY128" s="222" t="s">
        <v>149</v>
      </c>
      <c r="BK128" s="224">
        <f>BK129+BK145</f>
        <v>1350.5999999999999</v>
      </c>
    </row>
    <row r="129" s="12" customFormat="1" ht="22.8" customHeight="1">
      <c r="A129" s="12"/>
      <c r="B129" s="212"/>
      <c r="C129" s="213"/>
      <c r="D129" s="214" t="s">
        <v>73</v>
      </c>
      <c r="E129" s="225" t="s">
        <v>150</v>
      </c>
      <c r="F129" s="225" t="s">
        <v>590</v>
      </c>
      <c r="G129" s="213"/>
      <c r="H129" s="213"/>
      <c r="I129" s="213"/>
      <c r="J129" s="226">
        <f>BK129</f>
        <v>1155.02</v>
      </c>
      <c r="K129" s="213"/>
      <c r="L129" s="217"/>
      <c r="M129" s="218"/>
      <c r="N129" s="219"/>
      <c r="O129" s="219"/>
      <c r="P129" s="220">
        <f>SUM(P130:P144)</f>
        <v>0</v>
      </c>
      <c r="Q129" s="219"/>
      <c r="R129" s="220">
        <f>SUM(R130:R144)</f>
        <v>0</v>
      </c>
      <c r="S129" s="219"/>
      <c r="T129" s="221">
        <f>SUM(T130:T144)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82</v>
      </c>
      <c r="AT129" s="223" t="s">
        <v>73</v>
      </c>
      <c r="AU129" s="223" t="s">
        <v>82</v>
      </c>
      <c r="AY129" s="222" t="s">
        <v>149</v>
      </c>
      <c r="BK129" s="224">
        <f>SUM(BK130:BK144)</f>
        <v>1155.02</v>
      </c>
    </row>
    <row r="130" s="2" customFormat="1" ht="23.4566" customHeight="1">
      <c r="A130" s="35"/>
      <c r="B130" s="36"/>
      <c r="C130" s="227" t="s">
        <v>82</v>
      </c>
      <c r="D130" s="227" t="s">
        <v>152</v>
      </c>
      <c r="E130" s="228" t="s">
        <v>591</v>
      </c>
      <c r="F130" s="229" t="s">
        <v>592</v>
      </c>
      <c r="G130" s="230" t="s">
        <v>155</v>
      </c>
      <c r="H130" s="231">
        <v>66.200000000000003</v>
      </c>
      <c r="I130" s="232">
        <v>9.5</v>
      </c>
      <c r="J130" s="232">
        <f>ROUND(I130*H130,2)</f>
        <v>628.89999999999998</v>
      </c>
      <c r="K130" s="233"/>
      <c r="L130" s="38"/>
      <c r="M130" s="234" t="s">
        <v>1</v>
      </c>
      <c r="N130" s="235" t="s">
        <v>40</v>
      </c>
      <c r="O130" s="236">
        <v>0</v>
      </c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156</v>
      </c>
      <c r="AT130" s="238" t="s">
        <v>152</v>
      </c>
      <c r="AU130" s="238" t="s">
        <v>157</v>
      </c>
      <c r="AY130" s="18" t="s">
        <v>149</v>
      </c>
      <c r="BE130" s="239">
        <f>IF(N130="základná",J130,0)</f>
        <v>0</v>
      </c>
      <c r="BF130" s="239">
        <f>IF(N130="znížená",J130,0)</f>
        <v>628.89999999999998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8" t="s">
        <v>157</v>
      </c>
      <c r="BK130" s="239">
        <f>ROUND(I130*H130,2)</f>
        <v>628.89999999999998</v>
      </c>
      <c r="BL130" s="18" t="s">
        <v>156</v>
      </c>
      <c r="BM130" s="238" t="s">
        <v>157</v>
      </c>
    </row>
    <row r="131" s="2" customFormat="1" ht="23.4566" customHeight="1">
      <c r="A131" s="35"/>
      <c r="B131" s="36"/>
      <c r="C131" s="227" t="s">
        <v>157</v>
      </c>
      <c r="D131" s="227" t="s">
        <v>152</v>
      </c>
      <c r="E131" s="228" t="s">
        <v>593</v>
      </c>
      <c r="F131" s="229" t="s">
        <v>594</v>
      </c>
      <c r="G131" s="230" t="s">
        <v>187</v>
      </c>
      <c r="H131" s="231">
        <v>5</v>
      </c>
      <c r="I131" s="232">
        <v>2.98</v>
      </c>
      <c r="J131" s="232">
        <f>ROUND(I131*H131,2)</f>
        <v>14.9</v>
      </c>
      <c r="K131" s="233"/>
      <c r="L131" s="38"/>
      <c r="M131" s="234" t="s">
        <v>1</v>
      </c>
      <c r="N131" s="235" t="s">
        <v>40</v>
      </c>
      <c r="O131" s="236">
        <v>0</v>
      </c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156</v>
      </c>
      <c r="AT131" s="238" t="s">
        <v>152</v>
      </c>
      <c r="AU131" s="238" t="s">
        <v>157</v>
      </c>
      <c r="AY131" s="18" t="s">
        <v>149</v>
      </c>
      <c r="BE131" s="239">
        <f>IF(N131="základná",J131,0)</f>
        <v>0</v>
      </c>
      <c r="BF131" s="239">
        <f>IF(N131="znížená",J131,0)</f>
        <v>14.9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8" t="s">
        <v>157</v>
      </c>
      <c r="BK131" s="239">
        <f>ROUND(I131*H131,2)</f>
        <v>14.9</v>
      </c>
      <c r="BL131" s="18" t="s">
        <v>156</v>
      </c>
      <c r="BM131" s="238" t="s">
        <v>156</v>
      </c>
    </row>
    <row r="132" s="2" customFormat="1" ht="23.4566" customHeight="1">
      <c r="A132" s="35"/>
      <c r="B132" s="36"/>
      <c r="C132" s="227" t="s">
        <v>165</v>
      </c>
      <c r="D132" s="227" t="s">
        <v>152</v>
      </c>
      <c r="E132" s="228" t="s">
        <v>595</v>
      </c>
      <c r="F132" s="229" t="s">
        <v>596</v>
      </c>
      <c r="G132" s="230" t="s">
        <v>218</v>
      </c>
      <c r="H132" s="231">
        <v>60</v>
      </c>
      <c r="I132" s="232">
        <v>1.55</v>
      </c>
      <c r="J132" s="232">
        <f>ROUND(I132*H132,2)</f>
        <v>93</v>
      </c>
      <c r="K132" s="233"/>
      <c r="L132" s="38"/>
      <c r="M132" s="234" t="s">
        <v>1</v>
      </c>
      <c r="N132" s="235" t="s">
        <v>40</v>
      </c>
      <c r="O132" s="236">
        <v>0</v>
      </c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156</v>
      </c>
      <c r="AT132" s="238" t="s">
        <v>152</v>
      </c>
      <c r="AU132" s="238" t="s">
        <v>157</v>
      </c>
      <c r="AY132" s="18" t="s">
        <v>149</v>
      </c>
      <c r="BE132" s="239">
        <f>IF(N132="základná",J132,0)</f>
        <v>0</v>
      </c>
      <c r="BF132" s="239">
        <f>IF(N132="znížená",J132,0)</f>
        <v>93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8" t="s">
        <v>157</v>
      </c>
      <c r="BK132" s="239">
        <f>ROUND(I132*H132,2)</f>
        <v>93</v>
      </c>
      <c r="BL132" s="18" t="s">
        <v>156</v>
      </c>
      <c r="BM132" s="238" t="s">
        <v>168</v>
      </c>
    </row>
    <row r="133" s="2" customFormat="1" ht="23.4566" customHeight="1">
      <c r="A133" s="35"/>
      <c r="B133" s="36"/>
      <c r="C133" s="227" t="s">
        <v>156</v>
      </c>
      <c r="D133" s="227" t="s">
        <v>152</v>
      </c>
      <c r="E133" s="228" t="s">
        <v>597</v>
      </c>
      <c r="F133" s="229" t="s">
        <v>598</v>
      </c>
      <c r="G133" s="230" t="s">
        <v>218</v>
      </c>
      <c r="H133" s="231">
        <v>40</v>
      </c>
      <c r="I133" s="232">
        <v>3.0099999999999998</v>
      </c>
      <c r="J133" s="232">
        <f>ROUND(I133*H133,2)</f>
        <v>120.40000000000001</v>
      </c>
      <c r="K133" s="233"/>
      <c r="L133" s="38"/>
      <c r="M133" s="234" t="s">
        <v>1</v>
      </c>
      <c r="N133" s="235" t="s">
        <v>40</v>
      </c>
      <c r="O133" s="236">
        <v>0</v>
      </c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156</v>
      </c>
      <c r="AT133" s="238" t="s">
        <v>152</v>
      </c>
      <c r="AU133" s="238" t="s">
        <v>157</v>
      </c>
      <c r="AY133" s="18" t="s">
        <v>149</v>
      </c>
      <c r="BE133" s="239">
        <f>IF(N133="základná",J133,0)</f>
        <v>0</v>
      </c>
      <c r="BF133" s="239">
        <f>IF(N133="znížená",J133,0)</f>
        <v>120.40000000000001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8" t="s">
        <v>157</v>
      </c>
      <c r="BK133" s="239">
        <f>ROUND(I133*H133,2)</f>
        <v>120.40000000000001</v>
      </c>
      <c r="BL133" s="18" t="s">
        <v>156</v>
      </c>
      <c r="BM133" s="238" t="s">
        <v>174</v>
      </c>
    </row>
    <row r="134" s="2" customFormat="1" ht="36.72453" customHeight="1">
      <c r="A134" s="35"/>
      <c r="B134" s="36"/>
      <c r="C134" s="227" t="s">
        <v>175</v>
      </c>
      <c r="D134" s="227" t="s">
        <v>152</v>
      </c>
      <c r="E134" s="228" t="s">
        <v>599</v>
      </c>
      <c r="F134" s="229" t="s">
        <v>600</v>
      </c>
      <c r="G134" s="230" t="s">
        <v>233</v>
      </c>
      <c r="H134" s="231">
        <v>12.800000000000001</v>
      </c>
      <c r="I134" s="232">
        <v>2.7000000000000002</v>
      </c>
      <c r="J134" s="232">
        <f>ROUND(I134*H134,2)</f>
        <v>34.560000000000002</v>
      </c>
      <c r="K134" s="233"/>
      <c r="L134" s="38"/>
      <c r="M134" s="234" t="s">
        <v>1</v>
      </c>
      <c r="N134" s="235" t="s">
        <v>40</v>
      </c>
      <c r="O134" s="236">
        <v>0</v>
      </c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156</v>
      </c>
      <c r="AT134" s="238" t="s">
        <v>152</v>
      </c>
      <c r="AU134" s="238" t="s">
        <v>157</v>
      </c>
      <c r="AY134" s="18" t="s">
        <v>149</v>
      </c>
      <c r="BE134" s="239">
        <f>IF(N134="základná",J134,0)</f>
        <v>0</v>
      </c>
      <c r="BF134" s="239">
        <f>IF(N134="znížená",J134,0)</f>
        <v>34.560000000000002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8" t="s">
        <v>157</v>
      </c>
      <c r="BK134" s="239">
        <f>ROUND(I134*H134,2)</f>
        <v>34.560000000000002</v>
      </c>
      <c r="BL134" s="18" t="s">
        <v>156</v>
      </c>
      <c r="BM134" s="238" t="s">
        <v>178</v>
      </c>
    </row>
    <row r="135" s="2" customFormat="1" ht="36.72453" customHeight="1">
      <c r="A135" s="35"/>
      <c r="B135" s="36"/>
      <c r="C135" s="227" t="s">
        <v>168</v>
      </c>
      <c r="D135" s="227" t="s">
        <v>152</v>
      </c>
      <c r="E135" s="228" t="s">
        <v>601</v>
      </c>
      <c r="F135" s="229" t="s">
        <v>602</v>
      </c>
      <c r="G135" s="230" t="s">
        <v>233</v>
      </c>
      <c r="H135" s="231">
        <v>14.5</v>
      </c>
      <c r="I135" s="232">
        <v>6.3200000000000003</v>
      </c>
      <c r="J135" s="232">
        <f>ROUND(I135*H135,2)</f>
        <v>91.640000000000001</v>
      </c>
      <c r="K135" s="233"/>
      <c r="L135" s="38"/>
      <c r="M135" s="234" t="s">
        <v>1</v>
      </c>
      <c r="N135" s="235" t="s">
        <v>40</v>
      </c>
      <c r="O135" s="236">
        <v>0</v>
      </c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156</v>
      </c>
      <c r="AT135" s="238" t="s">
        <v>152</v>
      </c>
      <c r="AU135" s="238" t="s">
        <v>157</v>
      </c>
      <c r="AY135" s="18" t="s">
        <v>149</v>
      </c>
      <c r="BE135" s="239">
        <f>IF(N135="základná",J135,0)</f>
        <v>0</v>
      </c>
      <c r="BF135" s="239">
        <f>IF(N135="znížená",J135,0)</f>
        <v>91.640000000000001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8" t="s">
        <v>157</v>
      </c>
      <c r="BK135" s="239">
        <f>ROUND(I135*H135,2)</f>
        <v>91.640000000000001</v>
      </c>
      <c r="BL135" s="18" t="s">
        <v>156</v>
      </c>
      <c r="BM135" s="238" t="s">
        <v>182</v>
      </c>
    </row>
    <row r="136" s="2" customFormat="1" ht="36.72453" customHeight="1">
      <c r="A136" s="35"/>
      <c r="B136" s="36"/>
      <c r="C136" s="227" t="s">
        <v>184</v>
      </c>
      <c r="D136" s="227" t="s">
        <v>152</v>
      </c>
      <c r="E136" s="228" t="s">
        <v>603</v>
      </c>
      <c r="F136" s="229" t="s">
        <v>604</v>
      </c>
      <c r="G136" s="230" t="s">
        <v>233</v>
      </c>
      <c r="H136" s="231">
        <v>2</v>
      </c>
      <c r="I136" s="232">
        <v>8.3300000000000001</v>
      </c>
      <c r="J136" s="232">
        <f>ROUND(I136*H136,2)</f>
        <v>16.66</v>
      </c>
      <c r="K136" s="233"/>
      <c r="L136" s="38"/>
      <c r="M136" s="234" t="s">
        <v>1</v>
      </c>
      <c r="N136" s="235" t="s">
        <v>40</v>
      </c>
      <c r="O136" s="236">
        <v>0</v>
      </c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156</v>
      </c>
      <c r="AT136" s="238" t="s">
        <v>152</v>
      </c>
      <c r="AU136" s="238" t="s">
        <v>157</v>
      </c>
      <c r="AY136" s="18" t="s">
        <v>149</v>
      </c>
      <c r="BE136" s="239">
        <f>IF(N136="základná",J136,0)</f>
        <v>0</v>
      </c>
      <c r="BF136" s="239">
        <f>IF(N136="znížená",J136,0)</f>
        <v>16.66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8" t="s">
        <v>157</v>
      </c>
      <c r="BK136" s="239">
        <f>ROUND(I136*H136,2)</f>
        <v>16.66</v>
      </c>
      <c r="BL136" s="18" t="s">
        <v>156</v>
      </c>
      <c r="BM136" s="238" t="s">
        <v>188</v>
      </c>
    </row>
    <row r="137" s="2" customFormat="1" ht="23.4566" customHeight="1">
      <c r="A137" s="35"/>
      <c r="B137" s="36"/>
      <c r="C137" s="227" t="s">
        <v>174</v>
      </c>
      <c r="D137" s="227" t="s">
        <v>152</v>
      </c>
      <c r="E137" s="228" t="s">
        <v>605</v>
      </c>
      <c r="F137" s="229" t="s">
        <v>606</v>
      </c>
      <c r="G137" s="230" t="s">
        <v>233</v>
      </c>
      <c r="H137" s="231">
        <v>2</v>
      </c>
      <c r="I137" s="232">
        <v>6.3200000000000003</v>
      </c>
      <c r="J137" s="232">
        <f>ROUND(I137*H137,2)</f>
        <v>12.640000000000001</v>
      </c>
      <c r="K137" s="233"/>
      <c r="L137" s="38"/>
      <c r="M137" s="234" t="s">
        <v>1</v>
      </c>
      <c r="N137" s="235" t="s">
        <v>40</v>
      </c>
      <c r="O137" s="236">
        <v>0</v>
      </c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156</v>
      </c>
      <c r="AT137" s="238" t="s">
        <v>152</v>
      </c>
      <c r="AU137" s="238" t="s">
        <v>157</v>
      </c>
      <c r="AY137" s="18" t="s">
        <v>149</v>
      </c>
      <c r="BE137" s="239">
        <f>IF(N137="základná",J137,0)</f>
        <v>0</v>
      </c>
      <c r="BF137" s="239">
        <f>IF(N137="znížená",J137,0)</f>
        <v>12.640000000000001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8" t="s">
        <v>157</v>
      </c>
      <c r="BK137" s="239">
        <f>ROUND(I137*H137,2)</f>
        <v>12.640000000000001</v>
      </c>
      <c r="BL137" s="18" t="s">
        <v>156</v>
      </c>
      <c r="BM137" s="238" t="s">
        <v>191</v>
      </c>
    </row>
    <row r="138" s="2" customFormat="1" ht="23.4566" customHeight="1">
      <c r="A138" s="35"/>
      <c r="B138" s="36"/>
      <c r="C138" s="227" t="s">
        <v>150</v>
      </c>
      <c r="D138" s="227" t="s">
        <v>152</v>
      </c>
      <c r="E138" s="228" t="s">
        <v>607</v>
      </c>
      <c r="F138" s="229" t="s">
        <v>608</v>
      </c>
      <c r="G138" s="230" t="s">
        <v>609</v>
      </c>
      <c r="H138" s="231">
        <v>3</v>
      </c>
      <c r="I138" s="232">
        <v>24</v>
      </c>
      <c r="J138" s="232">
        <f>ROUND(I138*H138,2)</f>
        <v>72</v>
      </c>
      <c r="K138" s="233"/>
      <c r="L138" s="38"/>
      <c r="M138" s="234" t="s">
        <v>1</v>
      </c>
      <c r="N138" s="235" t="s">
        <v>40</v>
      </c>
      <c r="O138" s="236">
        <v>0</v>
      </c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156</v>
      </c>
      <c r="AT138" s="238" t="s">
        <v>152</v>
      </c>
      <c r="AU138" s="238" t="s">
        <v>157</v>
      </c>
      <c r="AY138" s="18" t="s">
        <v>149</v>
      </c>
      <c r="BE138" s="239">
        <f>IF(N138="základná",J138,0)</f>
        <v>0</v>
      </c>
      <c r="BF138" s="239">
        <f>IF(N138="znížená",J138,0)</f>
        <v>72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8" t="s">
        <v>157</v>
      </c>
      <c r="BK138" s="239">
        <f>ROUND(I138*H138,2)</f>
        <v>72</v>
      </c>
      <c r="BL138" s="18" t="s">
        <v>156</v>
      </c>
      <c r="BM138" s="238" t="s">
        <v>195</v>
      </c>
    </row>
    <row r="139" s="2" customFormat="1" ht="21.0566" customHeight="1">
      <c r="A139" s="35"/>
      <c r="B139" s="36"/>
      <c r="C139" s="227" t="s">
        <v>178</v>
      </c>
      <c r="D139" s="227" t="s">
        <v>152</v>
      </c>
      <c r="E139" s="228" t="s">
        <v>259</v>
      </c>
      <c r="F139" s="229" t="s">
        <v>260</v>
      </c>
      <c r="G139" s="230" t="s">
        <v>261</v>
      </c>
      <c r="H139" s="231">
        <v>1.413</v>
      </c>
      <c r="I139" s="232">
        <v>16.109999999999999</v>
      </c>
      <c r="J139" s="232">
        <f>ROUND(I139*H139,2)</f>
        <v>22.760000000000002</v>
      </c>
      <c r="K139" s="233"/>
      <c r="L139" s="38"/>
      <c r="M139" s="234" t="s">
        <v>1</v>
      </c>
      <c r="N139" s="235" t="s">
        <v>40</v>
      </c>
      <c r="O139" s="236">
        <v>0</v>
      </c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156</v>
      </c>
      <c r="AT139" s="238" t="s">
        <v>152</v>
      </c>
      <c r="AU139" s="238" t="s">
        <v>157</v>
      </c>
      <c r="AY139" s="18" t="s">
        <v>149</v>
      </c>
      <c r="BE139" s="239">
        <f>IF(N139="základná",J139,0)</f>
        <v>0</v>
      </c>
      <c r="BF139" s="239">
        <f>IF(N139="znížená",J139,0)</f>
        <v>22.760000000000002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8" t="s">
        <v>157</v>
      </c>
      <c r="BK139" s="239">
        <f>ROUND(I139*H139,2)</f>
        <v>22.760000000000002</v>
      </c>
      <c r="BL139" s="18" t="s">
        <v>156</v>
      </c>
      <c r="BM139" s="238" t="s">
        <v>7</v>
      </c>
    </row>
    <row r="140" s="2" customFormat="1" ht="23.4566" customHeight="1">
      <c r="A140" s="35"/>
      <c r="B140" s="36"/>
      <c r="C140" s="227" t="s">
        <v>200</v>
      </c>
      <c r="D140" s="227" t="s">
        <v>152</v>
      </c>
      <c r="E140" s="228" t="s">
        <v>263</v>
      </c>
      <c r="F140" s="229" t="s">
        <v>264</v>
      </c>
      <c r="G140" s="230" t="s">
        <v>261</v>
      </c>
      <c r="H140" s="231">
        <v>12.717000000000001</v>
      </c>
      <c r="I140" s="232">
        <v>0.51000000000000001</v>
      </c>
      <c r="J140" s="232">
        <f>ROUND(I140*H140,2)</f>
        <v>6.4900000000000002</v>
      </c>
      <c r="K140" s="233"/>
      <c r="L140" s="38"/>
      <c r="M140" s="234" t="s">
        <v>1</v>
      </c>
      <c r="N140" s="235" t="s">
        <v>40</v>
      </c>
      <c r="O140" s="236">
        <v>0</v>
      </c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156</v>
      </c>
      <c r="AT140" s="238" t="s">
        <v>152</v>
      </c>
      <c r="AU140" s="238" t="s">
        <v>157</v>
      </c>
      <c r="AY140" s="18" t="s">
        <v>149</v>
      </c>
      <c r="BE140" s="239">
        <f>IF(N140="základná",J140,0)</f>
        <v>0</v>
      </c>
      <c r="BF140" s="239">
        <f>IF(N140="znížená",J140,0)</f>
        <v>6.4900000000000002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8" t="s">
        <v>157</v>
      </c>
      <c r="BK140" s="239">
        <f>ROUND(I140*H140,2)</f>
        <v>6.4900000000000002</v>
      </c>
      <c r="BL140" s="18" t="s">
        <v>156</v>
      </c>
      <c r="BM140" s="238" t="s">
        <v>203</v>
      </c>
    </row>
    <row r="141" s="2" customFormat="1" ht="23.4566" customHeight="1">
      <c r="A141" s="35"/>
      <c r="B141" s="36"/>
      <c r="C141" s="227" t="s">
        <v>182</v>
      </c>
      <c r="D141" s="227" t="s">
        <v>152</v>
      </c>
      <c r="E141" s="228" t="s">
        <v>268</v>
      </c>
      <c r="F141" s="229" t="s">
        <v>269</v>
      </c>
      <c r="G141" s="230" t="s">
        <v>261</v>
      </c>
      <c r="H141" s="231">
        <v>1.413</v>
      </c>
      <c r="I141" s="232">
        <v>12.57</v>
      </c>
      <c r="J141" s="232">
        <f>ROUND(I141*H141,2)</f>
        <v>17.760000000000002</v>
      </c>
      <c r="K141" s="233"/>
      <c r="L141" s="38"/>
      <c r="M141" s="234" t="s">
        <v>1</v>
      </c>
      <c r="N141" s="235" t="s">
        <v>40</v>
      </c>
      <c r="O141" s="236">
        <v>0</v>
      </c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156</v>
      </c>
      <c r="AT141" s="238" t="s">
        <v>152</v>
      </c>
      <c r="AU141" s="238" t="s">
        <v>157</v>
      </c>
      <c r="AY141" s="18" t="s">
        <v>149</v>
      </c>
      <c r="BE141" s="239">
        <f>IF(N141="základná",J141,0)</f>
        <v>0</v>
      </c>
      <c r="BF141" s="239">
        <f>IF(N141="znížená",J141,0)</f>
        <v>17.760000000000002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8" t="s">
        <v>157</v>
      </c>
      <c r="BK141" s="239">
        <f>ROUND(I141*H141,2)</f>
        <v>17.760000000000002</v>
      </c>
      <c r="BL141" s="18" t="s">
        <v>156</v>
      </c>
      <c r="BM141" s="238" t="s">
        <v>209</v>
      </c>
    </row>
    <row r="142" s="2" customFormat="1" ht="23.4566" customHeight="1">
      <c r="A142" s="35"/>
      <c r="B142" s="36"/>
      <c r="C142" s="227" t="s">
        <v>211</v>
      </c>
      <c r="D142" s="227" t="s">
        <v>152</v>
      </c>
      <c r="E142" s="228" t="s">
        <v>271</v>
      </c>
      <c r="F142" s="229" t="s">
        <v>272</v>
      </c>
      <c r="G142" s="230" t="s">
        <v>261</v>
      </c>
      <c r="H142" s="231">
        <v>8.4779999999999998</v>
      </c>
      <c r="I142" s="232">
        <v>1.4099999999999999</v>
      </c>
      <c r="J142" s="232">
        <f>ROUND(I142*H142,2)</f>
        <v>11.949999999999999</v>
      </c>
      <c r="K142" s="233"/>
      <c r="L142" s="38"/>
      <c r="M142" s="234" t="s">
        <v>1</v>
      </c>
      <c r="N142" s="235" t="s">
        <v>40</v>
      </c>
      <c r="O142" s="236">
        <v>0</v>
      </c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156</v>
      </c>
      <c r="AT142" s="238" t="s">
        <v>152</v>
      </c>
      <c r="AU142" s="238" t="s">
        <v>157</v>
      </c>
      <c r="AY142" s="18" t="s">
        <v>149</v>
      </c>
      <c r="BE142" s="239">
        <f>IF(N142="základná",J142,0)</f>
        <v>0</v>
      </c>
      <c r="BF142" s="239">
        <f>IF(N142="znížená",J142,0)</f>
        <v>11.949999999999999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8" t="s">
        <v>157</v>
      </c>
      <c r="BK142" s="239">
        <f>ROUND(I142*H142,2)</f>
        <v>11.949999999999999</v>
      </c>
      <c r="BL142" s="18" t="s">
        <v>156</v>
      </c>
      <c r="BM142" s="238" t="s">
        <v>214</v>
      </c>
    </row>
    <row r="143" s="2" customFormat="1" ht="23.4566" customHeight="1">
      <c r="A143" s="35"/>
      <c r="B143" s="36"/>
      <c r="C143" s="227" t="s">
        <v>188</v>
      </c>
      <c r="D143" s="227" t="s">
        <v>152</v>
      </c>
      <c r="E143" s="228" t="s">
        <v>610</v>
      </c>
      <c r="F143" s="229" t="s">
        <v>611</v>
      </c>
      <c r="G143" s="230" t="s">
        <v>261</v>
      </c>
      <c r="H143" s="231">
        <v>1.413</v>
      </c>
      <c r="I143" s="232">
        <v>5.6399999999999997</v>
      </c>
      <c r="J143" s="232">
        <f>ROUND(I143*H143,2)</f>
        <v>7.9699999999999998</v>
      </c>
      <c r="K143" s="233"/>
      <c r="L143" s="38"/>
      <c r="M143" s="234" t="s">
        <v>1</v>
      </c>
      <c r="N143" s="235" t="s">
        <v>40</v>
      </c>
      <c r="O143" s="236">
        <v>0</v>
      </c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156</v>
      </c>
      <c r="AT143" s="238" t="s">
        <v>152</v>
      </c>
      <c r="AU143" s="238" t="s">
        <v>157</v>
      </c>
      <c r="AY143" s="18" t="s">
        <v>149</v>
      </c>
      <c r="BE143" s="239">
        <f>IF(N143="základná",J143,0)</f>
        <v>0</v>
      </c>
      <c r="BF143" s="239">
        <f>IF(N143="znížená",J143,0)</f>
        <v>7.9699999999999998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8" t="s">
        <v>157</v>
      </c>
      <c r="BK143" s="239">
        <f>ROUND(I143*H143,2)</f>
        <v>7.9699999999999998</v>
      </c>
      <c r="BL143" s="18" t="s">
        <v>156</v>
      </c>
      <c r="BM143" s="238" t="s">
        <v>219</v>
      </c>
    </row>
    <row r="144" s="2" customFormat="1" ht="23.4566" customHeight="1">
      <c r="A144" s="35"/>
      <c r="B144" s="36"/>
      <c r="C144" s="227" t="s">
        <v>221</v>
      </c>
      <c r="D144" s="227" t="s">
        <v>152</v>
      </c>
      <c r="E144" s="228" t="s">
        <v>276</v>
      </c>
      <c r="F144" s="229" t="s">
        <v>277</v>
      </c>
      <c r="G144" s="230" t="s">
        <v>261</v>
      </c>
      <c r="H144" s="231">
        <v>1.413</v>
      </c>
      <c r="I144" s="232">
        <v>2.3999999999999999</v>
      </c>
      <c r="J144" s="232">
        <f>ROUND(I144*H144,2)</f>
        <v>3.3900000000000001</v>
      </c>
      <c r="K144" s="233"/>
      <c r="L144" s="38"/>
      <c r="M144" s="234" t="s">
        <v>1</v>
      </c>
      <c r="N144" s="235" t="s">
        <v>40</v>
      </c>
      <c r="O144" s="236">
        <v>0</v>
      </c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156</v>
      </c>
      <c r="AT144" s="238" t="s">
        <v>152</v>
      </c>
      <c r="AU144" s="238" t="s">
        <v>157</v>
      </c>
      <c r="AY144" s="18" t="s">
        <v>149</v>
      </c>
      <c r="BE144" s="239">
        <f>IF(N144="základná",J144,0)</f>
        <v>0</v>
      </c>
      <c r="BF144" s="239">
        <f>IF(N144="znížená",J144,0)</f>
        <v>3.3900000000000001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8" t="s">
        <v>157</v>
      </c>
      <c r="BK144" s="239">
        <f>ROUND(I144*H144,2)</f>
        <v>3.3900000000000001</v>
      </c>
      <c r="BL144" s="18" t="s">
        <v>156</v>
      </c>
      <c r="BM144" s="238" t="s">
        <v>224</v>
      </c>
    </row>
    <row r="145" s="12" customFormat="1" ht="22.8" customHeight="1">
      <c r="A145" s="12"/>
      <c r="B145" s="212"/>
      <c r="C145" s="213"/>
      <c r="D145" s="214" t="s">
        <v>73</v>
      </c>
      <c r="E145" s="225" t="s">
        <v>282</v>
      </c>
      <c r="F145" s="225" t="s">
        <v>612</v>
      </c>
      <c r="G145" s="213"/>
      <c r="H145" s="213"/>
      <c r="I145" s="213"/>
      <c r="J145" s="226">
        <f>BK145</f>
        <v>195.58000000000001</v>
      </c>
      <c r="K145" s="213"/>
      <c r="L145" s="217"/>
      <c r="M145" s="218"/>
      <c r="N145" s="219"/>
      <c r="O145" s="219"/>
      <c r="P145" s="220">
        <f>P146</f>
        <v>0</v>
      </c>
      <c r="Q145" s="219"/>
      <c r="R145" s="220">
        <f>R146</f>
        <v>0</v>
      </c>
      <c r="S145" s="219"/>
      <c r="T145" s="221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2" t="s">
        <v>82</v>
      </c>
      <c r="AT145" s="223" t="s">
        <v>73</v>
      </c>
      <c r="AU145" s="223" t="s">
        <v>82</v>
      </c>
      <c r="AY145" s="222" t="s">
        <v>149</v>
      </c>
      <c r="BK145" s="224">
        <f>BK146</f>
        <v>195.58000000000001</v>
      </c>
    </row>
    <row r="146" s="2" customFormat="1" ht="31.92453" customHeight="1">
      <c r="A146" s="35"/>
      <c r="B146" s="36"/>
      <c r="C146" s="227" t="s">
        <v>191</v>
      </c>
      <c r="D146" s="227" t="s">
        <v>152</v>
      </c>
      <c r="E146" s="228" t="s">
        <v>613</v>
      </c>
      <c r="F146" s="229" t="s">
        <v>614</v>
      </c>
      <c r="G146" s="230" t="s">
        <v>261</v>
      </c>
      <c r="H146" s="231">
        <v>5.0289999999999999</v>
      </c>
      <c r="I146" s="232">
        <v>38.890000000000001</v>
      </c>
      <c r="J146" s="232">
        <f>ROUND(I146*H146,2)</f>
        <v>195.58000000000001</v>
      </c>
      <c r="K146" s="233"/>
      <c r="L146" s="38"/>
      <c r="M146" s="234" t="s">
        <v>1</v>
      </c>
      <c r="N146" s="235" t="s">
        <v>40</v>
      </c>
      <c r="O146" s="236">
        <v>0</v>
      </c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156</v>
      </c>
      <c r="AT146" s="238" t="s">
        <v>152</v>
      </c>
      <c r="AU146" s="238" t="s">
        <v>157</v>
      </c>
      <c r="AY146" s="18" t="s">
        <v>149</v>
      </c>
      <c r="BE146" s="239">
        <f>IF(N146="základná",J146,0)</f>
        <v>0</v>
      </c>
      <c r="BF146" s="239">
        <f>IF(N146="znížená",J146,0)</f>
        <v>195.58000000000001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8" t="s">
        <v>157</v>
      </c>
      <c r="BK146" s="239">
        <f>ROUND(I146*H146,2)</f>
        <v>195.58000000000001</v>
      </c>
      <c r="BL146" s="18" t="s">
        <v>156</v>
      </c>
      <c r="BM146" s="238" t="s">
        <v>228</v>
      </c>
    </row>
    <row r="147" s="12" customFormat="1" ht="25.92" customHeight="1">
      <c r="A147" s="12"/>
      <c r="B147" s="212"/>
      <c r="C147" s="213"/>
      <c r="D147" s="214" t="s">
        <v>73</v>
      </c>
      <c r="E147" s="215" t="s">
        <v>288</v>
      </c>
      <c r="F147" s="215" t="s">
        <v>615</v>
      </c>
      <c r="G147" s="213"/>
      <c r="H147" s="213"/>
      <c r="I147" s="213"/>
      <c r="J147" s="216">
        <f>BK147</f>
        <v>13569.160000000002</v>
      </c>
      <c r="K147" s="213"/>
      <c r="L147" s="217"/>
      <c r="M147" s="218"/>
      <c r="N147" s="219"/>
      <c r="O147" s="219"/>
      <c r="P147" s="220">
        <f>P148+P156+P177+P190+P230</f>
        <v>0</v>
      </c>
      <c r="Q147" s="219"/>
      <c r="R147" s="220">
        <f>R148+R156+R177+R190+R230</f>
        <v>0</v>
      </c>
      <c r="S147" s="219"/>
      <c r="T147" s="221">
        <f>T148+T156+T177+T190+T230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2" t="s">
        <v>157</v>
      </c>
      <c r="AT147" s="223" t="s">
        <v>73</v>
      </c>
      <c r="AU147" s="223" t="s">
        <v>74</v>
      </c>
      <c r="AY147" s="222" t="s">
        <v>149</v>
      </c>
      <c r="BK147" s="224">
        <f>BK148+BK156+BK177+BK190+BK230</f>
        <v>13569.160000000002</v>
      </c>
    </row>
    <row r="148" s="12" customFormat="1" ht="22.8" customHeight="1">
      <c r="A148" s="12"/>
      <c r="B148" s="212"/>
      <c r="C148" s="213"/>
      <c r="D148" s="214" t="s">
        <v>73</v>
      </c>
      <c r="E148" s="225" t="s">
        <v>431</v>
      </c>
      <c r="F148" s="225" t="s">
        <v>616</v>
      </c>
      <c r="G148" s="213"/>
      <c r="H148" s="213"/>
      <c r="I148" s="213"/>
      <c r="J148" s="226">
        <f>BK148</f>
        <v>187.48000000000002</v>
      </c>
      <c r="K148" s="213"/>
      <c r="L148" s="217"/>
      <c r="M148" s="218"/>
      <c r="N148" s="219"/>
      <c r="O148" s="219"/>
      <c r="P148" s="220">
        <f>SUM(P149:P155)</f>
        <v>0</v>
      </c>
      <c r="Q148" s="219"/>
      <c r="R148" s="220">
        <f>SUM(R149:R155)</f>
        <v>0</v>
      </c>
      <c r="S148" s="219"/>
      <c r="T148" s="221">
        <f>SUM(T149:T155)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2" t="s">
        <v>157</v>
      </c>
      <c r="AT148" s="223" t="s">
        <v>73</v>
      </c>
      <c r="AU148" s="223" t="s">
        <v>82</v>
      </c>
      <c r="AY148" s="222" t="s">
        <v>149</v>
      </c>
      <c r="BK148" s="224">
        <f>SUM(BK149:BK155)</f>
        <v>187.48000000000002</v>
      </c>
    </row>
    <row r="149" s="2" customFormat="1" ht="21.0566" customHeight="1">
      <c r="A149" s="35"/>
      <c r="B149" s="36"/>
      <c r="C149" s="227" t="s">
        <v>230</v>
      </c>
      <c r="D149" s="227" t="s">
        <v>152</v>
      </c>
      <c r="E149" s="228" t="s">
        <v>617</v>
      </c>
      <c r="F149" s="229" t="s">
        <v>618</v>
      </c>
      <c r="G149" s="230" t="s">
        <v>233</v>
      </c>
      <c r="H149" s="231">
        <v>19.699999999999999</v>
      </c>
      <c r="I149" s="232">
        <v>3.54</v>
      </c>
      <c r="J149" s="232">
        <f>ROUND(I149*H149,2)</f>
        <v>69.739999999999995</v>
      </c>
      <c r="K149" s="233"/>
      <c r="L149" s="38"/>
      <c r="M149" s="234" t="s">
        <v>1</v>
      </c>
      <c r="N149" s="235" t="s">
        <v>40</v>
      </c>
      <c r="O149" s="236">
        <v>0</v>
      </c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191</v>
      </c>
      <c r="AT149" s="238" t="s">
        <v>152</v>
      </c>
      <c r="AU149" s="238" t="s">
        <v>157</v>
      </c>
      <c r="AY149" s="18" t="s">
        <v>149</v>
      </c>
      <c r="BE149" s="239">
        <f>IF(N149="základná",J149,0)</f>
        <v>0</v>
      </c>
      <c r="BF149" s="239">
        <f>IF(N149="znížená",J149,0)</f>
        <v>69.739999999999995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8" t="s">
        <v>157</v>
      </c>
      <c r="BK149" s="239">
        <f>ROUND(I149*H149,2)</f>
        <v>69.739999999999995</v>
      </c>
      <c r="BL149" s="18" t="s">
        <v>191</v>
      </c>
      <c r="BM149" s="238" t="s">
        <v>234</v>
      </c>
    </row>
    <row r="150" s="2" customFormat="1" ht="23.4566" customHeight="1">
      <c r="A150" s="35"/>
      <c r="B150" s="36"/>
      <c r="C150" s="265" t="s">
        <v>195</v>
      </c>
      <c r="D150" s="265" t="s">
        <v>410</v>
      </c>
      <c r="E150" s="266" t="s">
        <v>619</v>
      </c>
      <c r="F150" s="267" t="s">
        <v>620</v>
      </c>
      <c r="G150" s="268" t="s">
        <v>233</v>
      </c>
      <c r="H150" s="269">
        <v>13.699999999999999</v>
      </c>
      <c r="I150" s="270">
        <v>0.58999999999999997</v>
      </c>
      <c r="J150" s="270">
        <f>ROUND(I150*H150,2)</f>
        <v>8.0800000000000001</v>
      </c>
      <c r="K150" s="271"/>
      <c r="L150" s="272"/>
      <c r="M150" s="273" t="s">
        <v>1</v>
      </c>
      <c r="N150" s="274" t="s">
        <v>40</v>
      </c>
      <c r="O150" s="236">
        <v>0</v>
      </c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228</v>
      </c>
      <c r="AT150" s="238" t="s">
        <v>410</v>
      </c>
      <c r="AU150" s="238" t="s">
        <v>157</v>
      </c>
      <c r="AY150" s="18" t="s">
        <v>149</v>
      </c>
      <c r="BE150" s="239">
        <f>IF(N150="základná",J150,0)</f>
        <v>0</v>
      </c>
      <c r="BF150" s="239">
        <f>IF(N150="znížená",J150,0)</f>
        <v>8.0800000000000001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8" t="s">
        <v>157</v>
      </c>
      <c r="BK150" s="239">
        <f>ROUND(I150*H150,2)</f>
        <v>8.0800000000000001</v>
      </c>
      <c r="BL150" s="18" t="s">
        <v>191</v>
      </c>
      <c r="BM150" s="238" t="s">
        <v>238</v>
      </c>
    </row>
    <row r="151" s="2" customFormat="1" ht="23.4566" customHeight="1">
      <c r="A151" s="35"/>
      <c r="B151" s="36"/>
      <c r="C151" s="265" t="s">
        <v>240</v>
      </c>
      <c r="D151" s="265" t="s">
        <v>410</v>
      </c>
      <c r="E151" s="266" t="s">
        <v>621</v>
      </c>
      <c r="F151" s="267" t="s">
        <v>622</v>
      </c>
      <c r="G151" s="268" t="s">
        <v>233</v>
      </c>
      <c r="H151" s="269">
        <v>6</v>
      </c>
      <c r="I151" s="270">
        <v>0.68999999999999995</v>
      </c>
      <c r="J151" s="270">
        <f>ROUND(I151*H151,2)</f>
        <v>4.1399999999999997</v>
      </c>
      <c r="K151" s="271"/>
      <c r="L151" s="272"/>
      <c r="M151" s="273" t="s">
        <v>1</v>
      </c>
      <c r="N151" s="274" t="s">
        <v>40</v>
      </c>
      <c r="O151" s="236">
        <v>0</v>
      </c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228</v>
      </c>
      <c r="AT151" s="238" t="s">
        <v>410</v>
      </c>
      <c r="AU151" s="238" t="s">
        <v>157</v>
      </c>
      <c r="AY151" s="18" t="s">
        <v>149</v>
      </c>
      <c r="BE151" s="239">
        <f>IF(N151="základná",J151,0)</f>
        <v>0</v>
      </c>
      <c r="BF151" s="239">
        <f>IF(N151="znížená",J151,0)</f>
        <v>4.1399999999999997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8" t="s">
        <v>157</v>
      </c>
      <c r="BK151" s="239">
        <f>ROUND(I151*H151,2)</f>
        <v>4.1399999999999997</v>
      </c>
      <c r="BL151" s="18" t="s">
        <v>191</v>
      </c>
      <c r="BM151" s="238" t="s">
        <v>243</v>
      </c>
    </row>
    <row r="152" s="2" customFormat="1" ht="21.0566" customHeight="1">
      <c r="A152" s="35"/>
      <c r="B152" s="36"/>
      <c r="C152" s="227" t="s">
        <v>7</v>
      </c>
      <c r="D152" s="227" t="s">
        <v>152</v>
      </c>
      <c r="E152" s="228" t="s">
        <v>623</v>
      </c>
      <c r="F152" s="229" t="s">
        <v>624</v>
      </c>
      <c r="G152" s="230" t="s">
        <v>233</v>
      </c>
      <c r="H152" s="231">
        <v>14</v>
      </c>
      <c r="I152" s="232">
        <v>3.9199999999999999</v>
      </c>
      <c r="J152" s="232">
        <f>ROUND(I152*H152,2)</f>
        <v>54.880000000000003</v>
      </c>
      <c r="K152" s="233"/>
      <c r="L152" s="38"/>
      <c r="M152" s="234" t="s">
        <v>1</v>
      </c>
      <c r="N152" s="235" t="s">
        <v>40</v>
      </c>
      <c r="O152" s="236">
        <v>0</v>
      </c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191</v>
      </c>
      <c r="AT152" s="238" t="s">
        <v>152</v>
      </c>
      <c r="AU152" s="238" t="s">
        <v>157</v>
      </c>
      <c r="AY152" s="18" t="s">
        <v>149</v>
      </c>
      <c r="BE152" s="239">
        <f>IF(N152="základná",J152,0)</f>
        <v>0</v>
      </c>
      <c r="BF152" s="239">
        <f>IF(N152="znížená",J152,0)</f>
        <v>54.880000000000003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8" t="s">
        <v>157</v>
      </c>
      <c r="BK152" s="239">
        <f>ROUND(I152*H152,2)</f>
        <v>54.880000000000003</v>
      </c>
      <c r="BL152" s="18" t="s">
        <v>191</v>
      </c>
      <c r="BM152" s="238" t="s">
        <v>247</v>
      </c>
    </row>
    <row r="153" s="2" customFormat="1" ht="23.4566" customHeight="1">
      <c r="A153" s="35"/>
      <c r="B153" s="36"/>
      <c r="C153" s="265" t="s">
        <v>249</v>
      </c>
      <c r="D153" s="265" t="s">
        <v>410</v>
      </c>
      <c r="E153" s="266" t="s">
        <v>625</v>
      </c>
      <c r="F153" s="267" t="s">
        <v>626</v>
      </c>
      <c r="G153" s="268" t="s">
        <v>233</v>
      </c>
      <c r="H153" s="269">
        <v>10</v>
      </c>
      <c r="I153" s="270">
        <v>1.76</v>
      </c>
      <c r="J153" s="270">
        <f>ROUND(I153*H153,2)</f>
        <v>17.600000000000001</v>
      </c>
      <c r="K153" s="271"/>
      <c r="L153" s="272"/>
      <c r="M153" s="273" t="s">
        <v>1</v>
      </c>
      <c r="N153" s="274" t="s">
        <v>40</v>
      </c>
      <c r="O153" s="236">
        <v>0</v>
      </c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228</v>
      </c>
      <c r="AT153" s="238" t="s">
        <v>410</v>
      </c>
      <c r="AU153" s="238" t="s">
        <v>157</v>
      </c>
      <c r="AY153" s="18" t="s">
        <v>149</v>
      </c>
      <c r="BE153" s="239">
        <f>IF(N153="základná",J153,0)</f>
        <v>0</v>
      </c>
      <c r="BF153" s="239">
        <f>IF(N153="znížená",J153,0)</f>
        <v>17.600000000000001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8" t="s">
        <v>157</v>
      </c>
      <c r="BK153" s="239">
        <f>ROUND(I153*H153,2)</f>
        <v>17.600000000000001</v>
      </c>
      <c r="BL153" s="18" t="s">
        <v>191</v>
      </c>
      <c r="BM153" s="238" t="s">
        <v>252</v>
      </c>
    </row>
    <row r="154" s="2" customFormat="1" ht="23.4566" customHeight="1">
      <c r="A154" s="35"/>
      <c r="B154" s="36"/>
      <c r="C154" s="265" t="s">
        <v>203</v>
      </c>
      <c r="D154" s="265" t="s">
        <v>410</v>
      </c>
      <c r="E154" s="266" t="s">
        <v>627</v>
      </c>
      <c r="F154" s="267" t="s">
        <v>628</v>
      </c>
      <c r="G154" s="268" t="s">
        <v>233</v>
      </c>
      <c r="H154" s="269">
        <v>4</v>
      </c>
      <c r="I154" s="270">
        <v>2.0600000000000001</v>
      </c>
      <c r="J154" s="270">
        <f>ROUND(I154*H154,2)</f>
        <v>8.2400000000000002</v>
      </c>
      <c r="K154" s="271"/>
      <c r="L154" s="272"/>
      <c r="M154" s="273" t="s">
        <v>1</v>
      </c>
      <c r="N154" s="274" t="s">
        <v>40</v>
      </c>
      <c r="O154" s="236">
        <v>0</v>
      </c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228</v>
      </c>
      <c r="AT154" s="238" t="s">
        <v>410</v>
      </c>
      <c r="AU154" s="238" t="s">
        <v>157</v>
      </c>
      <c r="AY154" s="18" t="s">
        <v>149</v>
      </c>
      <c r="BE154" s="239">
        <f>IF(N154="základná",J154,0)</f>
        <v>0</v>
      </c>
      <c r="BF154" s="239">
        <f>IF(N154="znížená",J154,0)</f>
        <v>8.2400000000000002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8" t="s">
        <v>157</v>
      </c>
      <c r="BK154" s="239">
        <f>ROUND(I154*H154,2)</f>
        <v>8.2400000000000002</v>
      </c>
      <c r="BL154" s="18" t="s">
        <v>191</v>
      </c>
      <c r="BM154" s="238" t="s">
        <v>256</v>
      </c>
    </row>
    <row r="155" s="2" customFormat="1" ht="23.4566" customHeight="1">
      <c r="A155" s="35"/>
      <c r="B155" s="36"/>
      <c r="C155" s="227" t="s">
        <v>258</v>
      </c>
      <c r="D155" s="227" t="s">
        <v>152</v>
      </c>
      <c r="E155" s="228" t="s">
        <v>629</v>
      </c>
      <c r="F155" s="229" t="s">
        <v>630</v>
      </c>
      <c r="G155" s="230" t="s">
        <v>359</v>
      </c>
      <c r="H155" s="231">
        <v>16</v>
      </c>
      <c r="I155" s="232">
        <v>1.55</v>
      </c>
      <c r="J155" s="232">
        <f>ROUND(I155*H155,2)</f>
        <v>24.800000000000001</v>
      </c>
      <c r="K155" s="233"/>
      <c r="L155" s="38"/>
      <c r="M155" s="234" t="s">
        <v>1</v>
      </c>
      <c r="N155" s="235" t="s">
        <v>40</v>
      </c>
      <c r="O155" s="236">
        <v>0</v>
      </c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191</v>
      </c>
      <c r="AT155" s="238" t="s">
        <v>152</v>
      </c>
      <c r="AU155" s="238" t="s">
        <v>157</v>
      </c>
      <c r="AY155" s="18" t="s">
        <v>149</v>
      </c>
      <c r="BE155" s="239">
        <f>IF(N155="základná",J155,0)</f>
        <v>0</v>
      </c>
      <c r="BF155" s="239">
        <f>IF(N155="znížená",J155,0)</f>
        <v>24.800000000000001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8" t="s">
        <v>157</v>
      </c>
      <c r="BK155" s="239">
        <f>ROUND(I155*H155,2)</f>
        <v>24.800000000000001</v>
      </c>
      <c r="BL155" s="18" t="s">
        <v>191</v>
      </c>
      <c r="BM155" s="238" t="s">
        <v>262</v>
      </c>
    </row>
    <row r="156" s="12" customFormat="1" ht="22.8" customHeight="1">
      <c r="A156" s="12"/>
      <c r="B156" s="212"/>
      <c r="C156" s="213"/>
      <c r="D156" s="214" t="s">
        <v>73</v>
      </c>
      <c r="E156" s="225" t="s">
        <v>290</v>
      </c>
      <c r="F156" s="225" t="s">
        <v>631</v>
      </c>
      <c r="G156" s="213"/>
      <c r="H156" s="213"/>
      <c r="I156" s="213"/>
      <c r="J156" s="226">
        <f>BK156</f>
        <v>2445.4199999999996</v>
      </c>
      <c r="K156" s="213"/>
      <c r="L156" s="217"/>
      <c r="M156" s="218"/>
      <c r="N156" s="219"/>
      <c r="O156" s="219"/>
      <c r="P156" s="220">
        <f>SUM(P157:P176)</f>
        <v>0</v>
      </c>
      <c r="Q156" s="219"/>
      <c r="R156" s="220">
        <f>SUM(R157:R176)</f>
        <v>0</v>
      </c>
      <c r="S156" s="219"/>
      <c r="T156" s="221">
        <f>SUM(T157:T176)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2" t="s">
        <v>157</v>
      </c>
      <c r="AT156" s="223" t="s">
        <v>73</v>
      </c>
      <c r="AU156" s="223" t="s">
        <v>82</v>
      </c>
      <c r="AY156" s="222" t="s">
        <v>149</v>
      </c>
      <c r="BK156" s="224">
        <f>SUM(BK157:BK176)</f>
        <v>2445.4199999999996</v>
      </c>
    </row>
    <row r="157" s="2" customFormat="1" ht="23.4566" customHeight="1">
      <c r="A157" s="35"/>
      <c r="B157" s="36"/>
      <c r="C157" s="227" t="s">
        <v>209</v>
      </c>
      <c r="D157" s="227" t="s">
        <v>152</v>
      </c>
      <c r="E157" s="228" t="s">
        <v>632</v>
      </c>
      <c r="F157" s="229" t="s">
        <v>633</v>
      </c>
      <c r="G157" s="230" t="s">
        <v>187</v>
      </c>
      <c r="H157" s="231">
        <v>1</v>
      </c>
      <c r="I157" s="232">
        <v>28.809999999999999</v>
      </c>
      <c r="J157" s="232">
        <f>ROUND(I157*H157,2)</f>
        <v>28.809999999999999</v>
      </c>
      <c r="K157" s="233"/>
      <c r="L157" s="38"/>
      <c r="M157" s="234" t="s">
        <v>1</v>
      </c>
      <c r="N157" s="235" t="s">
        <v>40</v>
      </c>
      <c r="O157" s="236">
        <v>0</v>
      </c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191</v>
      </c>
      <c r="AT157" s="238" t="s">
        <v>152</v>
      </c>
      <c r="AU157" s="238" t="s">
        <v>157</v>
      </c>
      <c r="AY157" s="18" t="s">
        <v>149</v>
      </c>
      <c r="BE157" s="239">
        <f>IF(N157="základná",J157,0)</f>
        <v>0</v>
      </c>
      <c r="BF157" s="239">
        <f>IF(N157="znížená",J157,0)</f>
        <v>28.809999999999999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8" t="s">
        <v>157</v>
      </c>
      <c r="BK157" s="239">
        <f>ROUND(I157*H157,2)</f>
        <v>28.809999999999999</v>
      </c>
      <c r="BL157" s="18" t="s">
        <v>191</v>
      </c>
      <c r="BM157" s="238" t="s">
        <v>265</v>
      </c>
    </row>
    <row r="158" s="2" customFormat="1" ht="23.4566" customHeight="1">
      <c r="A158" s="35"/>
      <c r="B158" s="36"/>
      <c r="C158" s="227" t="s">
        <v>267</v>
      </c>
      <c r="D158" s="227" t="s">
        <v>152</v>
      </c>
      <c r="E158" s="228" t="s">
        <v>634</v>
      </c>
      <c r="F158" s="229" t="s">
        <v>635</v>
      </c>
      <c r="G158" s="230" t="s">
        <v>187</v>
      </c>
      <c r="H158" s="231">
        <v>5</v>
      </c>
      <c r="I158" s="232">
        <v>12.289999999999999</v>
      </c>
      <c r="J158" s="232">
        <f>ROUND(I158*H158,2)</f>
        <v>61.450000000000003</v>
      </c>
      <c r="K158" s="233"/>
      <c r="L158" s="38"/>
      <c r="M158" s="234" t="s">
        <v>1</v>
      </c>
      <c r="N158" s="235" t="s">
        <v>40</v>
      </c>
      <c r="O158" s="236">
        <v>0</v>
      </c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191</v>
      </c>
      <c r="AT158" s="238" t="s">
        <v>152</v>
      </c>
      <c r="AU158" s="238" t="s">
        <v>157</v>
      </c>
      <c r="AY158" s="18" t="s">
        <v>149</v>
      </c>
      <c r="BE158" s="239">
        <f>IF(N158="základná",J158,0)</f>
        <v>0</v>
      </c>
      <c r="BF158" s="239">
        <f>IF(N158="znížená",J158,0)</f>
        <v>61.450000000000003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8" t="s">
        <v>157</v>
      </c>
      <c r="BK158" s="239">
        <f>ROUND(I158*H158,2)</f>
        <v>61.450000000000003</v>
      </c>
      <c r="BL158" s="18" t="s">
        <v>191</v>
      </c>
      <c r="BM158" s="238" t="s">
        <v>270</v>
      </c>
    </row>
    <row r="159" s="2" customFormat="1" ht="23.4566" customHeight="1">
      <c r="A159" s="35"/>
      <c r="B159" s="36"/>
      <c r="C159" s="227" t="s">
        <v>214</v>
      </c>
      <c r="D159" s="227" t="s">
        <v>152</v>
      </c>
      <c r="E159" s="228" t="s">
        <v>636</v>
      </c>
      <c r="F159" s="229" t="s">
        <v>637</v>
      </c>
      <c r="G159" s="230" t="s">
        <v>187</v>
      </c>
      <c r="H159" s="231">
        <v>5</v>
      </c>
      <c r="I159" s="232">
        <v>26.890000000000001</v>
      </c>
      <c r="J159" s="232">
        <f>ROUND(I159*H159,2)</f>
        <v>134.44999999999999</v>
      </c>
      <c r="K159" s="233"/>
      <c r="L159" s="38"/>
      <c r="M159" s="234" t="s">
        <v>1</v>
      </c>
      <c r="N159" s="235" t="s">
        <v>40</v>
      </c>
      <c r="O159" s="236">
        <v>0</v>
      </c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191</v>
      </c>
      <c r="AT159" s="238" t="s">
        <v>152</v>
      </c>
      <c r="AU159" s="238" t="s">
        <v>157</v>
      </c>
      <c r="AY159" s="18" t="s">
        <v>149</v>
      </c>
      <c r="BE159" s="239">
        <f>IF(N159="základná",J159,0)</f>
        <v>0</v>
      </c>
      <c r="BF159" s="239">
        <f>IF(N159="znížená",J159,0)</f>
        <v>134.44999999999999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8" t="s">
        <v>157</v>
      </c>
      <c r="BK159" s="239">
        <f>ROUND(I159*H159,2)</f>
        <v>134.44999999999999</v>
      </c>
      <c r="BL159" s="18" t="s">
        <v>191</v>
      </c>
      <c r="BM159" s="238" t="s">
        <v>273</v>
      </c>
    </row>
    <row r="160" s="2" customFormat="1" ht="16.30189" customHeight="1">
      <c r="A160" s="35"/>
      <c r="B160" s="36"/>
      <c r="C160" s="227" t="s">
        <v>275</v>
      </c>
      <c r="D160" s="227" t="s">
        <v>152</v>
      </c>
      <c r="E160" s="228" t="s">
        <v>638</v>
      </c>
      <c r="F160" s="229" t="s">
        <v>639</v>
      </c>
      <c r="G160" s="230" t="s">
        <v>233</v>
      </c>
      <c r="H160" s="231">
        <v>6</v>
      </c>
      <c r="I160" s="232">
        <v>24.420000000000002</v>
      </c>
      <c r="J160" s="232">
        <f>ROUND(I160*H160,2)</f>
        <v>146.52000000000001</v>
      </c>
      <c r="K160" s="233"/>
      <c r="L160" s="38"/>
      <c r="M160" s="234" t="s">
        <v>1</v>
      </c>
      <c r="N160" s="235" t="s">
        <v>40</v>
      </c>
      <c r="O160" s="236">
        <v>0</v>
      </c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191</v>
      </c>
      <c r="AT160" s="238" t="s">
        <v>152</v>
      </c>
      <c r="AU160" s="238" t="s">
        <v>157</v>
      </c>
      <c r="AY160" s="18" t="s">
        <v>149</v>
      </c>
      <c r="BE160" s="239">
        <f>IF(N160="základná",J160,0)</f>
        <v>0</v>
      </c>
      <c r="BF160" s="239">
        <f>IF(N160="znížená",J160,0)</f>
        <v>146.52000000000001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8" t="s">
        <v>157</v>
      </c>
      <c r="BK160" s="239">
        <f>ROUND(I160*H160,2)</f>
        <v>146.52000000000001</v>
      </c>
      <c r="BL160" s="18" t="s">
        <v>191</v>
      </c>
      <c r="BM160" s="238" t="s">
        <v>278</v>
      </c>
    </row>
    <row r="161" s="2" customFormat="1" ht="16.30189" customHeight="1">
      <c r="A161" s="35"/>
      <c r="B161" s="36"/>
      <c r="C161" s="227" t="s">
        <v>219</v>
      </c>
      <c r="D161" s="227" t="s">
        <v>152</v>
      </c>
      <c r="E161" s="228" t="s">
        <v>640</v>
      </c>
      <c r="F161" s="229" t="s">
        <v>641</v>
      </c>
      <c r="G161" s="230" t="s">
        <v>233</v>
      </c>
      <c r="H161" s="231">
        <v>51.200000000000003</v>
      </c>
      <c r="I161" s="232">
        <v>20.800000000000001</v>
      </c>
      <c r="J161" s="232">
        <f>ROUND(I161*H161,2)</f>
        <v>1064.96</v>
      </c>
      <c r="K161" s="233"/>
      <c r="L161" s="38"/>
      <c r="M161" s="234" t="s">
        <v>1</v>
      </c>
      <c r="N161" s="235" t="s">
        <v>40</v>
      </c>
      <c r="O161" s="236">
        <v>0</v>
      </c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191</v>
      </c>
      <c r="AT161" s="238" t="s">
        <v>152</v>
      </c>
      <c r="AU161" s="238" t="s">
        <v>157</v>
      </c>
      <c r="AY161" s="18" t="s">
        <v>149</v>
      </c>
      <c r="BE161" s="239">
        <f>IF(N161="základná",J161,0)</f>
        <v>0</v>
      </c>
      <c r="BF161" s="239">
        <f>IF(N161="znížená",J161,0)</f>
        <v>1064.96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8" t="s">
        <v>157</v>
      </c>
      <c r="BK161" s="239">
        <f>ROUND(I161*H161,2)</f>
        <v>1064.96</v>
      </c>
      <c r="BL161" s="18" t="s">
        <v>191</v>
      </c>
      <c r="BM161" s="238" t="s">
        <v>281</v>
      </c>
    </row>
    <row r="162" s="2" customFormat="1" ht="16.30189" customHeight="1">
      <c r="A162" s="35"/>
      <c r="B162" s="36"/>
      <c r="C162" s="227" t="s">
        <v>284</v>
      </c>
      <c r="D162" s="227" t="s">
        <v>152</v>
      </c>
      <c r="E162" s="228" t="s">
        <v>642</v>
      </c>
      <c r="F162" s="229" t="s">
        <v>643</v>
      </c>
      <c r="G162" s="230" t="s">
        <v>233</v>
      </c>
      <c r="H162" s="231">
        <v>16.600000000000001</v>
      </c>
      <c r="I162" s="232">
        <v>21.379999999999999</v>
      </c>
      <c r="J162" s="232">
        <f>ROUND(I162*H162,2)</f>
        <v>354.91000000000003</v>
      </c>
      <c r="K162" s="233"/>
      <c r="L162" s="38"/>
      <c r="M162" s="234" t="s">
        <v>1</v>
      </c>
      <c r="N162" s="235" t="s">
        <v>40</v>
      </c>
      <c r="O162" s="236">
        <v>0</v>
      </c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191</v>
      </c>
      <c r="AT162" s="238" t="s">
        <v>152</v>
      </c>
      <c r="AU162" s="238" t="s">
        <v>157</v>
      </c>
      <c r="AY162" s="18" t="s">
        <v>149</v>
      </c>
      <c r="BE162" s="239">
        <f>IF(N162="základná",J162,0)</f>
        <v>0</v>
      </c>
      <c r="BF162" s="239">
        <f>IF(N162="znížená",J162,0)</f>
        <v>354.91000000000003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8" t="s">
        <v>157</v>
      </c>
      <c r="BK162" s="239">
        <f>ROUND(I162*H162,2)</f>
        <v>354.91000000000003</v>
      </c>
      <c r="BL162" s="18" t="s">
        <v>191</v>
      </c>
      <c r="BM162" s="238" t="s">
        <v>287</v>
      </c>
    </row>
    <row r="163" s="2" customFormat="1" ht="21.0566" customHeight="1">
      <c r="A163" s="35"/>
      <c r="B163" s="36"/>
      <c r="C163" s="227" t="s">
        <v>224</v>
      </c>
      <c r="D163" s="227" t="s">
        <v>152</v>
      </c>
      <c r="E163" s="228" t="s">
        <v>644</v>
      </c>
      <c r="F163" s="229" t="s">
        <v>645</v>
      </c>
      <c r="G163" s="230" t="s">
        <v>233</v>
      </c>
      <c r="H163" s="231">
        <v>5.5</v>
      </c>
      <c r="I163" s="232">
        <v>26.469999999999999</v>
      </c>
      <c r="J163" s="232">
        <f>ROUND(I163*H163,2)</f>
        <v>145.59</v>
      </c>
      <c r="K163" s="233"/>
      <c r="L163" s="38"/>
      <c r="M163" s="234" t="s">
        <v>1</v>
      </c>
      <c r="N163" s="235" t="s">
        <v>40</v>
      </c>
      <c r="O163" s="236">
        <v>0</v>
      </c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191</v>
      </c>
      <c r="AT163" s="238" t="s">
        <v>152</v>
      </c>
      <c r="AU163" s="238" t="s">
        <v>157</v>
      </c>
      <c r="AY163" s="18" t="s">
        <v>149</v>
      </c>
      <c r="BE163" s="239">
        <f>IF(N163="základná",J163,0)</f>
        <v>0</v>
      </c>
      <c r="BF163" s="239">
        <f>IF(N163="znížená",J163,0)</f>
        <v>145.59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8" t="s">
        <v>157</v>
      </c>
      <c r="BK163" s="239">
        <f>ROUND(I163*H163,2)</f>
        <v>145.59</v>
      </c>
      <c r="BL163" s="18" t="s">
        <v>191</v>
      </c>
      <c r="BM163" s="238" t="s">
        <v>295</v>
      </c>
    </row>
    <row r="164" s="2" customFormat="1" ht="16.30189" customHeight="1">
      <c r="A164" s="35"/>
      <c r="B164" s="36"/>
      <c r="C164" s="227" t="s">
        <v>298</v>
      </c>
      <c r="D164" s="227" t="s">
        <v>152</v>
      </c>
      <c r="E164" s="228" t="s">
        <v>646</v>
      </c>
      <c r="F164" s="229" t="s">
        <v>647</v>
      </c>
      <c r="G164" s="230" t="s">
        <v>187</v>
      </c>
      <c r="H164" s="231">
        <v>3</v>
      </c>
      <c r="I164" s="232">
        <v>7.7199999999999998</v>
      </c>
      <c r="J164" s="232">
        <f>ROUND(I164*H164,2)</f>
        <v>23.16</v>
      </c>
      <c r="K164" s="233"/>
      <c r="L164" s="38"/>
      <c r="M164" s="234" t="s">
        <v>1</v>
      </c>
      <c r="N164" s="235" t="s">
        <v>40</v>
      </c>
      <c r="O164" s="236">
        <v>0</v>
      </c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191</v>
      </c>
      <c r="AT164" s="238" t="s">
        <v>152</v>
      </c>
      <c r="AU164" s="238" t="s">
        <v>157</v>
      </c>
      <c r="AY164" s="18" t="s">
        <v>149</v>
      </c>
      <c r="BE164" s="239">
        <f>IF(N164="základná",J164,0)</f>
        <v>0</v>
      </c>
      <c r="BF164" s="239">
        <f>IF(N164="znížená",J164,0)</f>
        <v>23.16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8" t="s">
        <v>157</v>
      </c>
      <c r="BK164" s="239">
        <f>ROUND(I164*H164,2)</f>
        <v>23.16</v>
      </c>
      <c r="BL164" s="18" t="s">
        <v>191</v>
      </c>
      <c r="BM164" s="238" t="s">
        <v>301</v>
      </c>
    </row>
    <row r="165" s="2" customFormat="1" ht="23.4566" customHeight="1">
      <c r="A165" s="35"/>
      <c r="B165" s="36"/>
      <c r="C165" s="265" t="s">
        <v>228</v>
      </c>
      <c r="D165" s="265" t="s">
        <v>410</v>
      </c>
      <c r="E165" s="266" t="s">
        <v>648</v>
      </c>
      <c r="F165" s="267" t="s">
        <v>649</v>
      </c>
      <c r="G165" s="268" t="s">
        <v>187</v>
      </c>
      <c r="H165" s="269">
        <v>3</v>
      </c>
      <c r="I165" s="270">
        <v>3.9300000000000002</v>
      </c>
      <c r="J165" s="270">
        <f>ROUND(I165*H165,2)</f>
        <v>11.789999999999999</v>
      </c>
      <c r="K165" s="271"/>
      <c r="L165" s="272"/>
      <c r="M165" s="273" t="s">
        <v>1</v>
      </c>
      <c r="N165" s="274" t="s">
        <v>40</v>
      </c>
      <c r="O165" s="236">
        <v>0</v>
      </c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228</v>
      </c>
      <c r="AT165" s="238" t="s">
        <v>410</v>
      </c>
      <c r="AU165" s="238" t="s">
        <v>157</v>
      </c>
      <c r="AY165" s="18" t="s">
        <v>149</v>
      </c>
      <c r="BE165" s="239">
        <f>IF(N165="základná",J165,0)</f>
        <v>0</v>
      </c>
      <c r="BF165" s="239">
        <f>IF(N165="znížená",J165,0)</f>
        <v>11.789999999999999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8" t="s">
        <v>157</v>
      </c>
      <c r="BK165" s="239">
        <f>ROUND(I165*H165,2)</f>
        <v>11.789999999999999</v>
      </c>
      <c r="BL165" s="18" t="s">
        <v>191</v>
      </c>
      <c r="BM165" s="238" t="s">
        <v>306</v>
      </c>
    </row>
    <row r="166" s="2" customFormat="1" ht="23.4566" customHeight="1">
      <c r="A166" s="35"/>
      <c r="B166" s="36"/>
      <c r="C166" s="227" t="s">
        <v>310</v>
      </c>
      <c r="D166" s="227" t="s">
        <v>152</v>
      </c>
      <c r="E166" s="228" t="s">
        <v>650</v>
      </c>
      <c r="F166" s="229" t="s">
        <v>651</v>
      </c>
      <c r="G166" s="230" t="s">
        <v>187</v>
      </c>
      <c r="H166" s="231">
        <v>2</v>
      </c>
      <c r="I166" s="232">
        <v>9.0199999999999996</v>
      </c>
      <c r="J166" s="232">
        <f>ROUND(I166*H166,2)</f>
        <v>18.039999999999999</v>
      </c>
      <c r="K166" s="233"/>
      <c r="L166" s="38"/>
      <c r="M166" s="234" t="s">
        <v>1</v>
      </c>
      <c r="N166" s="235" t="s">
        <v>40</v>
      </c>
      <c r="O166" s="236">
        <v>0</v>
      </c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191</v>
      </c>
      <c r="AT166" s="238" t="s">
        <v>152</v>
      </c>
      <c r="AU166" s="238" t="s">
        <v>157</v>
      </c>
      <c r="AY166" s="18" t="s">
        <v>149</v>
      </c>
      <c r="BE166" s="239">
        <f>IF(N166="základná",J166,0)</f>
        <v>0</v>
      </c>
      <c r="BF166" s="239">
        <f>IF(N166="znížená",J166,0)</f>
        <v>18.039999999999999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8" t="s">
        <v>157</v>
      </c>
      <c r="BK166" s="239">
        <f>ROUND(I166*H166,2)</f>
        <v>18.039999999999999</v>
      </c>
      <c r="BL166" s="18" t="s">
        <v>191</v>
      </c>
      <c r="BM166" s="238" t="s">
        <v>313</v>
      </c>
    </row>
    <row r="167" s="2" customFormat="1" ht="42.79245" customHeight="1">
      <c r="A167" s="35"/>
      <c r="B167" s="36"/>
      <c r="C167" s="265" t="s">
        <v>234</v>
      </c>
      <c r="D167" s="265" t="s">
        <v>410</v>
      </c>
      <c r="E167" s="266" t="s">
        <v>652</v>
      </c>
      <c r="F167" s="267" t="s">
        <v>653</v>
      </c>
      <c r="G167" s="268" t="s">
        <v>187</v>
      </c>
      <c r="H167" s="269">
        <v>2</v>
      </c>
      <c r="I167" s="270">
        <v>34.359999999999999</v>
      </c>
      <c r="J167" s="270">
        <f>ROUND(I167*H167,2)</f>
        <v>68.719999999999999</v>
      </c>
      <c r="K167" s="271"/>
      <c r="L167" s="272"/>
      <c r="M167" s="273" t="s">
        <v>1</v>
      </c>
      <c r="N167" s="274" t="s">
        <v>40</v>
      </c>
      <c r="O167" s="236">
        <v>0</v>
      </c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228</v>
      </c>
      <c r="AT167" s="238" t="s">
        <v>410</v>
      </c>
      <c r="AU167" s="238" t="s">
        <v>157</v>
      </c>
      <c r="AY167" s="18" t="s">
        <v>149</v>
      </c>
      <c r="BE167" s="239">
        <f>IF(N167="základná",J167,0)</f>
        <v>0</v>
      </c>
      <c r="BF167" s="239">
        <f>IF(N167="znížená",J167,0)</f>
        <v>68.719999999999999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8" t="s">
        <v>157</v>
      </c>
      <c r="BK167" s="239">
        <f>ROUND(I167*H167,2)</f>
        <v>68.719999999999999</v>
      </c>
      <c r="BL167" s="18" t="s">
        <v>191</v>
      </c>
      <c r="BM167" s="238" t="s">
        <v>316</v>
      </c>
    </row>
    <row r="168" s="2" customFormat="1" ht="23.4566" customHeight="1">
      <c r="A168" s="35"/>
      <c r="B168" s="36"/>
      <c r="C168" s="227" t="s">
        <v>317</v>
      </c>
      <c r="D168" s="227" t="s">
        <v>152</v>
      </c>
      <c r="E168" s="228" t="s">
        <v>654</v>
      </c>
      <c r="F168" s="229" t="s">
        <v>655</v>
      </c>
      <c r="G168" s="230" t="s">
        <v>187</v>
      </c>
      <c r="H168" s="231">
        <v>3</v>
      </c>
      <c r="I168" s="232">
        <v>3.3799999999999999</v>
      </c>
      <c r="J168" s="232">
        <f>ROUND(I168*H168,2)</f>
        <v>10.140000000000001</v>
      </c>
      <c r="K168" s="233"/>
      <c r="L168" s="38"/>
      <c r="M168" s="234" t="s">
        <v>1</v>
      </c>
      <c r="N168" s="235" t="s">
        <v>40</v>
      </c>
      <c r="O168" s="236">
        <v>0</v>
      </c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191</v>
      </c>
      <c r="AT168" s="238" t="s">
        <v>152</v>
      </c>
      <c r="AU168" s="238" t="s">
        <v>157</v>
      </c>
      <c r="AY168" s="18" t="s">
        <v>149</v>
      </c>
      <c r="BE168" s="239">
        <f>IF(N168="základná",J168,0)</f>
        <v>0</v>
      </c>
      <c r="BF168" s="239">
        <f>IF(N168="znížená",J168,0)</f>
        <v>10.140000000000001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8" t="s">
        <v>157</v>
      </c>
      <c r="BK168" s="239">
        <f>ROUND(I168*H168,2)</f>
        <v>10.140000000000001</v>
      </c>
      <c r="BL168" s="18" t="s">
        <v>191</v>
      </c>
      <c r="BM168" s="238" t="s">
        <v>320</v>
      </c>
    </row>
    <row r="169" s="2" customFormat="1" ht="23.4566" customHeight="1">
      <c r="A169" s="35"/>
      <c r="B169" s="36"/>
      <c r="C169" s="227" t="s">
        <v>238</v>
      </c>
      <c r="D169" s="227" t="s">
        <v>152</v>
      </c>
      <c r="E169" s="228" t="s">
        <v>656</v>
      </c>
      <c r="F169" s="229" t="s">
        <v>657</v>
      </c>
      <c r="G169" s="230" t="s">
        <v>187</v>
      </c>
      <c r="H169" s="231">
        <v>3</v>
      </c>
      <c r="I169" s="232">
        <v>3.7400000000000002</v>
      </c>
      <c r="J169" s="232">
        <f>ROUND(I169*H169,2)</f>
        <v>11.220000000000001</v>
      </c>
      <c r="K169" s="233"/>
      <c r="L169" s="38"/>
      <c r="M169" s="234" t="s">
        <v>1</v>
      </c>
      <c r="N169" s="235" t="s">
        <v>40</v>
      </c>
      <c r="O169" s="236">
        <v>0</v>
      </c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191</v>
      </c>
      <c r="AT169" s="238" t="s">
        <v>152</v>
      </c>
      <c r="AU169" s="238" t="s">
        <v>157</v>
      </c>
      <c r="AY169" s="18" t="s">
        <v>149</v>
      </c>
      <c r="BE169" s="239">
        <f>IF(N169="základná",J169,0)</f>
        <v>0</v>
      </c>
      <c r="BF169" s="239">
        <f>IF(N169="znížená",J169,0)</f>
        <v>11.220000000000001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8" t="s">
        <v>157</v>
      </c>
      <c r="BK169" s="239">
        <f>ROUND(I169*H169,2)</f>
        <v>11.220000000000001</v>
      </c>
      <c r="BL169" s="18" t="s">
        <v>191</v>
      </c>
      <c r="BM169" s="238" t="s">
        <v>323</v>
      </c>
    </row>
    <row r="170" s="2" customFormat="1" ht="23.4566" customHeight="1">
      <c r="A170" s="35"/>
      <c r="B170" s="36"/>
      <c r="C170" s="227" t="s">
        <v>324</v>
      </c>
      <c r="D170" s="227" t="s">
        <v>152</v>
      </c>
      <c r="E170" s="228" t="s">
        <v>658</v>
      </c>
      <c r="F170" s="229" t="s">
        <v>659</v>
      </c>
      <c r="G170" s="230" t="s">
        <v>187</v>
      </c>
      <c r="H170" s="231">
        <v>3</v>
      </c>
      <c r="I170" s="232">
        <v>5.5300000000000002</v>
      </c>
      <c r="J170" s="232">
        <f>ROUND(I170*H170,2)</f>
        <v>16.59</v>
      </c>
      <c r="K170" s="233"/>
      <c r="L170" s="38"/>
      <c r="M170" s="234" t="s">
        <v>1</v>
      </c>
      <c r="N170" s="235" t="s">
        <v>40</v>
      </c>
      <c r="O170" s="236">
        <v>0</v>
      </c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191</v>
      </c>
      <c r="AT170" s="238" t="s">
        <v>152</v>
      </c>
      <c r="AU170" s="238" t="s">
        <v>157</v>
      </c>
      <c r="AY170" s="18" t="s">
        <v>149</v>
      </c>
      <c r="BE170" s="239">
        <f>IF(N170="základná",J170,0)</f>
        <v>0</v>
      </c>
      <c r="BF170" s="239">
        <f>IF(N170="znížená",J170,0)</f>
        <v>16.59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8" t="s">
        <v>157</v>
      </c>
      <c r="BK170" s="239">
        <f>ROUND(I170*H170,2)</f>
        <v>16.59</v>
      </c>
      <c r="BL170" s="18" t="s">
        <v>191</v>
      </c>
      <c r="BM170" s="238" t="s">
        <v>327</v>
      </c>
    </row>
    <row r="171" s="2" customFormat="1" ht="16.30189" customHeight="1">
      <c r="A171" s="35"/>
      <c r="B171" s="36"/>
      <c r="C171" s="227" t="s">
        <v>243</v>
      </c>
      <c r="D171" s="227" t="s">
        <v>152</v>
      </c>
      <c r="E171" s="228" t="s">
        <v>660</v>
      </c>
      <c r="F171" s="229" t="s">
        <v>661</v>
      </c>
      <c r="G171" s="230" t="s">
        <v>187</v>
      </c>
      <c r="H171" s="231">
        <v>2</v>
      </c>
      <c r="I171" s="232">
        <v>4.7999999999999998</v>
      </c>
      <c r="J171" s="232">
        <f>ROUND(I171*H171,2)</f>
        <v>9.5999999999999996</v>
      </c>
      <c r="K171" s="233"/>
      <c r="L171" s="38"/>
      <c r="M171" s="234" t="s">
        <v>1</v>
      </c>
      <c r="N171" s="235" t="s">
        <v>40</v>
      </c>
      <c r="O171" s="236">
        <v>0</v>
      </c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191</v>
      </c>
      <c r="AT171" s="238" t="s">
        <v>152</v>
      </c>
      <c r="AU171" s="238" t="s">
        <v>157</v>
      </c>
      <c r="AY171" s="18" t="s">
        <v>149</v>
      </c>
      <c r="BE171" s="239">
        <f>IF(N171="základná",J171,0)</f>
        <v>0</v>
      </c>
      <c r="BF171" s="239">
        <f>IF(N171="znížená",J171,0)</f>
        <v>9.5999999999999996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8" t="s">
        <v>157</v>
      </c>
      <c r="BK171" s="239">
        <f>ROUND(I171*H171,2)</f>
        <v>9.5999999999999996</v>
      </c>
      <c r="BL171" s="18" t="s">
        <v>191</v>
      </c>
      <c r="BM171" s="238" t="s">
        <v>330</v>
      </c>
    </row>
    <row r="172" s="2" customFormat="1" ht="23.4566" customHeight="1">
      <c r="A172" s="35"/>
      <c r="B172" s="36"/>
      <c r="C172" s="265" t="s">
        <v>332</v>
      </c>
      <c r="D172" s="265" t="s">
        <v>410</v>
      </c>
      <c r="E172" s="266" t="s">
        <v>662</v>
      </c>
      <c r="F172" s="267" t="s">
        <v>663</v>
      </c>
      <c r="G172" s="268" t="s">
        <v>187</v>
      </c>
      <c r="H172" s="269">
        <v>2</v>
      </c>
      <c r="I172" s="270">
        <v>37.200000000000003</v>
      </c>
      <c r="J172" s="270">
        <f>ROUND(I172*H172,2)</f>
        <v>74.400000000000006</v>
      </c>
      <c r="K172" s="271"/>
      <c r="L172" s="272"/>
      <c r="M172" s="273" t="s">
        <v>1</v>
      </c>
      <c r="N172" s="274" t="s">
        <v>40</v>
      </c>
      <c r="O172" s="236">
        <v>0</v>
      </c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228</v>
      </c>
      <c r="AT172" s="238" t="s">
        <v>410</v>
      </c>
      <c r="AU172" s="238" t="s">
        <v>157</v>
      </c>
      <c r="AY172" s="18" t="s">
        <v>149</v>
      </c>
      <c r="BE172" s="239">
        <f>IF(N172="základná",J172,0)</f>
        <v>0</v>
      </c>
      <c r="BF172" s="239">
        <f>IF(N172="znížená",J172,0)</f>
        <v>74.400000000000006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8" t="s">
        <v>157</v>
      </c>
      <c r="BK172" s="239">
        <f>ROUND(I172*H172,2)</f>
        <v>74.400000000000006</v>
      </c>
      <c r="BL172" s="18" t="s">
        <v>191</v>
      </c>
      <c r="BM172" s="238" t="s">
        <v>335</v>
      </c>
    </row>
    <row r="173" s="2" customFormat="1" ht="23.4566" customHeight="1">
      <c r="A173" s="35"/>
      <c r="B173" s="36"/>
      <c r="C173" s="227" t="s">
        <v>247</v>
      </c>
      <c r="D173" s="227" t="s">
        <v>152</v>
      </c>
      <c r="E173" s="228" t="s">
        <v>664</v>
      </c>
      <c r="F173" s="229" t="s">
        <v>665</v>
      </c>
      <c r="G173" s="230" t="s">
        <v>187</v>
      </c>
      <c r="H173" s="231">
        <v>1</v>
      </c>
      <c r="I173" s="232">
        <v>132</v>
      </c>
      <c r="J173" s="232">
        <f>ROUND(I173*H173,2)</f>
        <v>132</v>
      </c>
      <c r="K173" s="233"/>
      <c r="L173" s="38"/>
      <c r="M173" s="234" t="s">
        <v>1</v>
      </c>
      <c r="N173" s="235" t="s">
        <v>40</v>
      </c>
      <c r="O173" s="236">
        <v>0</v>
      </c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191</v>
      </c>
      <c r="AT173" s="238" t="s">
        <v>152</v>
      </c>
      <c r="AU173" s="238" t="s">
        <v>157</v>
      </c>
      <c r="AY173" s="18" t="s">
        <v>149</v>
      </c>
      <c r="BE173" s="239">
        <f>IF(N173="základná",J173,0)</f>
        <v>0</v>
      </c>
      <c r="BF173" s="239">
        <f>IF(N173="znížená",J173,0)</f>
        <v>132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8" t="s">
        <v>157</v>
      </c>
      <c r="BK173" s="239">
        <f>ROUND(I173*H173,2)</f>
        <v>132</v>
      </c>
      <c r="BL173" s="18" t="s">
        <v>191</v>
      </c>
      <c r="BM173" s="238" t="s">
        <v>340</v>
      </c>
    </row>
    <row r="174" s="2" customFormat="1" ht="23.4566" customHeight="1">
      <c r="A174" s="35"/>
      <c r="B174" s="36"/>
      <c r="C174" s="227" t="s">
        <v>342</v>
      </c>
      <c r="D174" s="227" t="s">
        <v>152</v>
      </c>
      <c r="E174" s="228" t="s">
        <v>666</v>
      </c>
      <c r="F174" s="229" t="s">
        <v>667</v>
      </c>
      <c r="G174" s="230" t="s">
        <v>233</v>
      </c>
      <c r="H174" s="231">
        <v>79.299999999999997</v>
      </c>
      <c r="I174" s="232">
        <v>1.04</v>
      </c>
      <c r="J174" s="232">
        <f>ROUND(I174*H174,2)</f>
        <v>82.469999999999999</v>
      </c>
      <c r="K174" s="233"/>
      <c r="L174" s="38"/>
      <c r="M174" s="234" t="s">
        <v>1</v>
      </c>
      <c r="N174" s="235" t="s">
        <v>40</v>
      </c>
      <c r="O174" s="236">
        <v>0</v>
      </c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191</v>
      </c>
      <c r="AT174" s="238" t="s">
        <v>152</v>
      </c>
      <c r="AU174" s="238" t="s">
        <v>157</v>
      </c>
      <c r="AY174" s="18" t="s">
        <v>149</v>
      </c>
      <c r="BE174" s="239">
        <f>IF(N174="základná",J174,0)</f>
        <v>0</v>
      </c>
      <c r="BF174" s="239">
        <f>IF(N174="znížená",J174,0)</f>
        <v>82.469999999999999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8" t="s">
        <v>157</v>
      </c>
      <c r="BK174" s="239">
        <f>ROUND(I174*H174,2)</f>
        <v>82.469999999999999</v>
      </c>
      <c r="BL174" s="18" t="s">
        <v>191</v>
      </c>
      <c r="BM174" s="238" t="s">
        <v>345</v>
      </c>
    </row>
    <row r="175" s="2" customFormat="1" ht="23.4566" customHeight="1">
      <c r="A175" s="35"/>
      <c r="B175" s="36"/>
      <c r="C175" s="227" t="s">
        <v>252</v>
      </c>
      <c r="D175" s="227" t="s">
        <v>152</v>
      </c>
      <c r="E175" s="228" t="s">
        <v>668</v>
      </c>
      <c r="F175" s="229" t="s">
        <v>669</v>
      </c>
      <c r="G175" s="230" t="s">
        <v>359</v>
      </c>
      <c r="H175" s="231">
        <v>23</v>
      </c>
      <c r="I175" s="232">
        <v>1.1000000000000001</v>
      </c>
      <c r="J175" s="232">
        <f>ROUND(I175*H175,2)</f>
        <v>25.300000000000001</v>
      </c>
      <c r="K175" s="233"/>
      <c r="L175" s="38"/>
      <c r="M175" s="234" t="s">
        <v>1</v>
      </c>
      <c r="N175" s="235" t="s">
        <v>40</v>
      </c>
      <c r="O175" s="236">
        <v>0</v>
      </c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191</v>
      </c>
      <c r="AT175" s="238" t="s">
        <v>152</v>
      </c>
      <c r="AU175" s="238" t="s">
        <v>157</v>
      </c>
      <c r="AY175" s="18" t="s">
        <v>149</v>
      </c>
      <c r="BE175" s="239">
        <f>IF(N175="základná",J175,0)</f>
        <v>0</v>
      </c>
      <c r="BF175" s="239">
        <f>IF(N175="znížená",J175,0)</f>
        <v>25.300000000000001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8" t="s">
        <v>157</v>
      </c>
      <c r="BK175" s="239">
        <f>ROUND(I175*H175,2)</f>
        <v>25.300000000000001</v>
      </c>
      <c r="BL175" s="18" t="s">
        <v>191</v>
      </c>
      <c r="BM175" s="238" t="s">
        <v>352</v>
      </c>
    </row>
    <row r="176" s="2" customFormat="1" ht="23.4566" customHeight="1">
      <c r="A176" s="35"/>
      <c r="B176" s="36"/>
      <c r="C176" s="227" t="s">
        <v>356</v>
      </c>
      <c r="D176" s="227" t="s">
        <v>152</v>
      </c>
      <c r="E176" s="228" t="s">
        <v>670</v>
      </c>
      <c r="F176" s="229" t="s">
        <v>671</v>
      </c>
      <c r="G176" s="230" t="s">
        <v>359</v>
      </c>
      <c r="H176" s="231">
        <v>23</v>
      </c>
      <c r="I176" s="232">
        <v>1.1000000000000001</v>
      </c>
      <c r="J176" s="232">
        <f>ROUND(I176*H176,2)</f>
        <v>25.300000000000001</v>
      </c>
      <c r="K176" s="233"/>
      <c r="L176" s="38"/>
      <c r="M176" s="234" t="s">
        <v>1</v>
      </c>
      <c r="N176" s="235" t="s">
        <v>40</v>
      </c>
      <c r="O176" s="236">
        <v>0</v>
      </c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191</v>
      </c>
      <c r="AT176" s="238" t="s">
        <v>152</v>
      </c>
      <c r="AU176" s="238" t="s">
        <v>157</v>
      </c>
      <c r="AY176" s="18" t="s">
        <v>149</v>
      </c>
      <c r="BE176" s="239">
        <f>IF(N176="základná",J176,0)</f>
        <v>0</v>
      </c>
      <c r="BF176" s="239">
        <f>IF(N176="znížená",J176,0)</f>
        <v>25.300000000000001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8" t="s">
        <v>157</v>
      </c>
      <c r="BK176" s="239">
        <f>ROUND(I176*H176,2)</f>
        <v>25.300000000000001</v>
      </c>
      <c r="BL176" s="18" t="s">
        <v>191</v>
      </c>
      <c r="BM176" s="238" t="s">
        <v>360</v>
      </c>
    </row>
    <row r="177" s="12" customFormat="1" ht="22.8" customHeight="1">
      <c r="A177" s="12"/>
      <c r="B177" s="212"/>
      <c r="C177" s="213"/>
      <c r="D177" s="214" t="s">
        <v>73</v>
      </c>
      <c r="E177" s="225" t="s">
        <v>672</v>
      </c>
      <c r="F177" s="225" t="s">
        <v>673</v>
      </c>
      <c r="G177" s="213"/>
      <c r="H177" s="213"/>
      <c r="I177" s="213"/>
      <c r="J177" s="226">
        <f>BK177</f>
        <v>1338.4299999999998</v>
      </c>
      <c r="K177" s="213"/>
      <c r="L177" s="217"/>
      <c r="M177" s="218"/>
      <c r="N177" s="219"/>
      <c r="O177" s="219"/>
      <c r="P177" s="220">
        <f>SUM(P178:P189)</f>
        <v>0</v>
      </c>
      <c r="Q177" s="219"/>
      <c r="R177" s="220">
        <f>SUM(R178:R189)</f>
        <v>0</v>
      </c>
      <c r="S177" s="219"/>
      <c r="T177" s="221">
        <f>SUM(T178:T189)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2" t="s">
        <v>157</v>
      </c>
      <c r="AT177" s="223" t="s">
        <v>73</v>
      </c>
      <c r="AU177" s="223" t="s">
        <v>82</v>
      </c>
      <c r="AY177" s="222" t="s">
        <v>149</v>
      </c>
      <c r="BK177" s="224">
        <f>SUM(BK178:BK189)</f>
        <v>1338.4299999999998</v>
      </c>
    </row>
    <row r="178" s="2" customFormat="1" ht="23.4566" customHeight="1">
      <c r="A178" s="35"/>
      <c r="B178" s="36"/>
      <c r="C178" s="227" t="s">
        <v>256</v>
      </c>
      <c r="D178" s="227" t="s">
        <v>152</v>
      </c>
      <c r="E178" s="228" t="s">
        <v>674</v>
      </c>
      <c r="F178" s="229" t="s">
        <v>675</v>
      </c>
      <c r="G178" s="230" t="s">
        <v>187</v>
      </c>
      <c r="H178" s="231">
        <v>4</v>
      </c>
      <c r="I178" s="232">
        <v>31.059999999999999</v>
      </c>
      <c r="J178" s="232">
        <f>ROUND(I178*H178,2)</f>
        <v>124.24</v>
      </c>
      <c r="K178" s="233"/>
      <c r="L178" s="38"/>
      <c r="M178" s="234" t="s">
        <v>1</v>
      </c>
      <c r="N178" s="235" t="s">
        <v>40</v>
      </c>
      <c r="O178" s="236">
        <v>0</v>
      </c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191</v>
      </c>
      <c r="AT178" s="238" t="s">
        <v>152</v>
      </c>
      <c r="AU178" s="238" t="s">
        <v>157</v>
      </c>
      <c r="AY178" s="18" t="s">
        <v>149</v>
      </c>
      <c r="BE178" s="239">
        <f>IF(N178="základná",J178,0)</f>
        <v>0</v>
      </c>
      <c r="BF178" s="239">
        <f>IF(N178="znížená",J178,0)</f>
        <v>124.24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8" t="s">
        <v>157</v>
      </c>
      <c r="BK178" s="239">
        <f>ROUND(I178*H178,2)</f>
        <v>124.24</v>
      </c>
      <c r="BL178" s="18" t="s">
        <v>191</v>
      </c>
      <c r="BM178" s="238" t="s">
        <v>489</v>
      </c>
    </row>
    <row r="179" s="2" customFormat="1" ht="23.4566" customHeight="1">
      <c r="A179" s="35"/>
      <c r="B179" s="36"/>
      <c r="C179" s="227" t="s">
        <v>491</v>
      </c>
      <c r="D179" s="227" t="s">
        <v>152</v>
      </c>
      <c r="E179" s="228" t="s">
        <v>676</v>
      </c>
      <c r="F179" s="229" t="s">
        <v>677</v>
      </c>
      <c r="G179" s="230" t="s">
        <v>187</v>
      </c>
      <c r="H179" s="231">
        <v>4</v>
      </c>
      <c r="I179" s="232">
        <v>38.340000000000003</v>
      </c>
      <c r="J179" s="232">
        <f>ROUND(I179*H179,2)</f>
        <v>153.36000000000001</v>
      </c>
      <c r="K179" s="233"/>
      <c r="L179" s="38"/>
      <c r="M179" s="234" t="s">
        <v>1</v>
      </c>
      <c r="N179" s="235" t="s">
        <v>40</v>
      </c>
      <c r="O179" s="236">
        <v>0</v>
      </c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191</v>
      </c>
      <c r="AT179" s="238" t="s">
        <v>152</v>
      </c>
      <c r="AU179" s="238" t="s">
        <v>157</v>
      </c>
      <c r="AY179" s="18" t="s">
        <v>149</v>
      </c>
      <c r="BE179" s="239">
        <f>IF(N179="základná",J179,0)</f>
        <v>0</v>
      </c>
      <c r="BF179" s="239">
        <f>IF(N179="znížená",J179,0)</f>
        <v>153.36000000000001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8" t="s">
        <v>157</v>
      </c>
      <c r="BK179" s="239">
        <f>ROUND(I179*H179,2)</f>
        <v>153.36000000000001</v>
      </c>
      <c r="BL179" s="18" t="s">
        <v>191</v>
      </c>
      <c r="BM179" s="238" t="s">
        <v>494</v>
      </c>
    </row>
    <row r="180" s="2" customFormat="1" ht="23.4566" customHeight="1">
      <c r="A180" s="35"/>
      <c r="B180" s="36"/>
      <c r="C180" s="227" t="s">
        <v>262</v>
      </c>
      <c r="D180" s="227" t="s">
        <v>152</v>
      </c>
      <c r="E180" s="228" t="s">
        <v>678</v>
      </c>
      <c r="F180" s="229" t="s">
        <v>679</v>
      </c>
      <c r="G180" s="230" t="s">
        <v>233</v>
      </c>
      <c r="H180" s="231">
        <v>23.699999999999999</v>
      </c>
      <c r="I180" s="232">
        <v>16.109999999999999</v>
      </c>
      <c r="J180" s="232">
        <f>ROUND(I180*H180,2)</f>
        <v>381.81</v>
      </c>
      <c r="K180" s="233"/>
      <c r="L180" s="38"/>
      <c r="M180" s="234" t="s">
        <v>1</v>
      </c>
      <c r="N180" s="235" t="s">
        <v>40</v>
      </c>
      <c r="O180" s="236">
        <v>0</v>
      </c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191</v>
      </c>
      <c r="AT180" s="238" t="s">
        <v>152</v>
      </c>
      <c r="AU180" s="238" t="s">
        <v>157</v>
      </c>
      <c r="AY180" s="18" t="s">
        <v>149</v>
      </c>
      <c r="BE180" s="239">
        <f>IF(N180="základná",J180,0)</f>
        <v>0</v>
      </c>
      <c r="BF180" s="239">
        <f>IF(N180="znížená",J180,0)</f>
        <v>381.81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8" t="s">
        <v>157</v>
      </c>
      <c r="BK180" s="239">
        <f>ROUND(I180*H180,2)</f>
        <v>381.81</v>
      </c>
      <c r="BL180" s="18" t="s">
        <v>191</v>
      </c>
      <c r="BM180" s="238" t="s">
        <v>498</v>
      </c>
    </row>
    <row r="181" s="2" customFormat="1" ht="23.4566" customHeight="1">
      <c r="A181" s="35"/>
      <c r="B181" s="36"/>
      <c r="C181" s="227" t="s">
        <v>499</v>
      </c>
      <c r="D181" s="227" t="s">
        <v>152</v>
      </c>
      <c r="E181" s="228" t="s">
        <v>680</v>
      </c>
      <c r="F181" s="229" t="s">
        <v>681</v>
      </c>
      <c r="G181" s="230" t="s">
        <v>233</v>
      </c>
      <c r="H181" s="231">
        <v>10</v>
      </c>
      <c r="I181" s="232">
        <v>20.59</v>
      </c>
      <c r="J181" s="232">
        <f>ROUND(I181*H181,2)</f>
        <v>205.90000000000001</v>
      </c>
      <c r="K181" s="233"/>
      <c r="L181" s="38"/>
      <c r="M181" s="234" t="s">
        <v>1</v>
      </c>
      <c r="N181" s="235" t="s">
        <v>40</v>
      </c>
      <c r="O181" s="236">
        <v>0</v>
      </c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191</v>
      </c>
      <c r="AT181" s="238" t="s">
        <v>152</v>
      </c>
      <c r="AU181" s="238" t="s">
        <v>157</v>
      </c>
      <c r="AY181" s="18" t="s">
        <v>149</v>
      </c>
      <c r="BE181" s="239">
        <f>IF(N181="základná",J181,0)</f>
        <v>0</v>
      </c>
      <c r="BF181" s="239">
        <f>IF(N181="znížená",J181,0)</f>
        <v>205.90000000000001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8" t="s">
        <v>157</v>
      </c>
      <c r="BK181" s="239">
        <f>ROUND(I181*H181,2)</f>
        <v>205.90000000000001</v>
      </c>
      <c r="BL181" s="18" t="s">
        <v>191</v>
      </c>
      <c r="BM181" s="238" t="s">
        <v>502</v>
      </c>
    </row>
    <row r="182" s="2" customFormat="1" ht="23.4566" customHeight="1">
      <c r="A182" s="35"/>
      <c r="B182" s="36"/>
      <c r="C182" s="227" t="s">
        <v>265</v>
      </c>
      <c r="D182" s="227" t="s">
        <v>152</v>
      </c>
      <c r="E182" s="228" t="s">
        <v>682</v>
      </c>
      <c r="F182" s="229" t="s">
        <v>683</v>
      </c>
      <c r="G182" s="230" t="s">
        <v>187</v>
      </c>
      <c r="H182" s="231">
        <v>13</v>
      </c>
      <c r="I182" s="232">
        <v>3.5699999999999998</v>
      </c>
      <c r="J182" s="232">
        <f>ROUND(I182*H182,2)</f>
        <v>46.409999999999997</v>
      </c>
      <c r="K182" s="233"/>
      <c r="L182" s="38"/>
      <c r="M182" s="234" t="s">
        <v>1</v>
      </c>
      <c r="N182" s="235" t="s">
        <v>40</v>
      </c>
      <c r="O182" s="236">
        <v>0</v>
      </c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191</v>
      </c>
      <c r="AT182" s="238" t="s">
        <v>152</v>
      </c>
      <c r="AU182" s="238" t="s">
        <v>157</v>
      </c>
      <c r="AY182" s="18" t="s">
        <v>149</v>
      </c>
      <c r="BE182" s="239">
        <f>IF(N182="základná",J182,0)</f>
        <v>0</v>
      </c>
      <c r="BF182" s="239">
        <f>IF(N182="znížená",J182,0)</f>
        <v>46.409999999999997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8" t="s">
        <v>157</v>
      </c>
      <c r="BK182" s="239">
        <f>ROUND(I182*H182,2)</f>
        <v>46.409999999999997</v>
      </c>
      <c r="BL182" s="18" t="s">
        <v>191</v>
      </c>
      <c r="BM182" s="238" t="s">
        <v>507</v>
      </c>
    </row>
    <row r="183" s="2" customFormat="1" ht="23.4566" customHeight="1">
      <c r="A183" s="35"/>
      <c r="B183" s="36"/>
      <c r="C183" s="265" t="s">
        <v>509</v>
      </c>
      <c r="D183" s="265" t="s">
        <v>410</v>
      </c>
      <c r="E183" s="266" t="s">
        <v>684</v>
      </c>
      <c r="F183" s="267" t="s">
        <v>685</v>
      </c>
      <c r="G183" s="268" t="s">
        <v>187</v>
      </c>
      <c r="H183" s="269">
        <v>13</v>
      </c>
      <c r="I183" s="270">
        <v>5.7199999999999998</v>
      </c>
      <c r="J183" s="270">
        <f>ROUND(I183*H183,2)</f>
        <v>74.359999999999999</v>
      </c>
      <c r="K183" s="271"/>
      <c r="L183" s="272"/>
      <c r="M183" s="273" t="s">
        <v>1</v>
      </c>
      <c r="N183" s="274" t="s">
        <v>40</v>
      </c>
      <c r="O183" s="236">
        <v>0</v>
      </c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228</v>
      </c>
      <c r="AT183" s="238" t="s">
        <v>410</v>
      </c>
      <c r="AU183" s="238" t="s">
        <v>157</v>
      </c>
      <c r="AY183" s="18" t="s">
        <v>149</v>
      </c>
      <c r="BE183" s="239">
        <f>IF(N183="základná",J183,0)</f>
        <v>0</v>
      </c>
      <c r="BF183" s="239">
        <f>IF(N183="znížená",J183,0)</f>
        <v>74.359999999999999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8" t="s">
        <v>157</v>
      </c>
      <c r="BK183" s="239">
        <f>ROUND(I183*H183,2)</f>
        <v>74.359999999999999</v>
      </c>
      <c r="BL183" s="18" t="s">
        <v>191</v>
      </c>
      <c r="BM183" s="238" t="s">
        <v>512</v>
      </c>
    </row>
    <row r="184" s="2" customFormat="1" ht="16.30189" customHeight="1">
      <c r="A184" s="35"/>
      <c r="B184" s="36"/>
      <c r="C184" s="227" t="s">
        <v>270</v>
      </c>
      <c r="D184" s="227" t="s">
        <v>152</v>
      </c>
      <c r="E184" s="228" t="s">
        <v>686</v>
      </c>
      <c r="F184" s="229" t="s">
        <v>687</v>
      </c>
      <c r="G184" s="230" t="s">
        <v>187</v>
      </c>
      <c r="H184" s="231">
        <v>13</v>
      </c>
      <c r="I184" s="232">
        <v>9.8000000000000007</v>
      </c>
      <c r="J184" s="232">
        <f>ROUND(I184*H184,2)</f>
        <v>127.40000000000001</v>
      </c>
      <c r="K184" s="233"/>
      <c r="L184" s="38"/>
      <c r="M184" s="234" t="s">
        <v>1</v>
      </c>
      <c r="N184" s="235" t="s">
        <v>40</v>
      </c>
      <c r="O184" s="236">
        <v>0</v>
      </c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191</v>
      </c>
      <c r="AT184" s="238" t="s">
        <v>152</v>
      </c>
      <c r="AU184" s="238" t="s">
        <v>157</v>
      </c>
      <c r="AY184" s="18" t="s">
        <v>149</v>
      </c>
      <c r="BE184" s="239">
        <f>IF(N184="základná",J184,0)</f>
        <v>0</v>
      </c>
      <c r="BF184" s="239">
        <f>IF(N184="znížená",J184,0)</f>
        <v>127.40000000000001</v>
      </c>
      <c r="BG184" s="239">
        <f>IF(N184="zákl. prenesená",J184,0)</f>
        <v>0</v>
      </c>
      <c r="BH184" s="239">
        <f>IF(N184="zníž. prenesená",J184,0)</f>
        <v>0</v>
      </c>
      <c r="BI184" s="239">
        <f>IF(N184="nulová",J184,0)</f>
        <v>0</v>
      </c>
      <c r="BJ184" s="18" t="s">
        <v>157</v>
      </c>
      <c r="BK184" s="239">
        <f>ROUND(I184*H184,2)</f>
        <v>127.40000000000001</v>
      </c>
      <c r="BL184" s="18" t="s">
        <v>191</v>
      </c>
      <c r="BM184" s="238" t="s">
        <v>515</v>
      </c>
    </row>
    <row r="185" s="2" customFormat="1" ht="23.4566" customHeight="1">
      <c r="A185" s="35"/>
      <c r="B185" s="36"/>
      <c r="C185" s="227" t="s">
        <v>518</v>
      </c>
      <c r="D185" s="227" t="s">
        <v>152</v>
      </c>
      <c r="E185" s="228" t="s">
        <v>688</v>
      </c>
      <c r="F185" s="229" t="s">
        <v>689</v>
      </c>
      <c r="G185" s="230" t="s">
        <v>187</v>
      </c>
      <c r="H185" s="231">
        <v>6</v>
      </c>
      <c r="I185" s="232">
        <v>4.9900000000000002</v>
      </c>
      <c r="J185" s="232">
        <f>ROUND(I185*H185,2)</f>
        <v>29.940000000000001</v>
      </c>
      <c r="K185" s="233"/>
      <c r="L185" s="38"/>
      <c r="M185" s="234" t="s">
        <v>1</v>
      </c>
      <c r="N185" s="235" t="s">
        <v>40</v>
      </c>
      <c r="O185" s="236">
        <v>0</v>
      </c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191</v>
      </c>
      <c r="AT185" s="238" t="s">
        <v>152</v>
      </c>
      <c r="AU185" s="238" t="s">
        <v>157</v>
      </c>
      <c r="AY185" s="18" t="s">
        <v>149</v>
      </c>
      <c r="BE185" s="239">
        <f>IF(N185="základná",J185,0)</f>
        <v>0</v>
      </c>
      <c r="BF185" s="239">
        <f>IF(N185="znížená",J185,0)</f>
        <v>29.940000000000001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8" t="s">
        <v>157</v>
      </c>
      <c r="BK185" s="239">
        <f>ROUND(I185*H185,2)</f>
        <v>29.940000000000001</v>
      </c>
      <c r="BL185" s="18" t="s">
        <v>191</v>
      </c>
      <c r="BM185" s="238" t="s">
        <v>521</v>
      </c>
    </row>
    <row r="186" s="2" customFormat="1" ht="16.30189" customHeight="1">
      <c r="A186" s="35"/>
      <c r="B186" s="36"/>
      <c r="C186" s="265" t="s">
        <v>273</v>
      </c>
      <c r="D186" s="265" t="s">
        <v>410</v>
      </c>
      <c r="E186" s="266" t="s">
        <v>690</v>
      </c>
      <c r="F186" s="267" t="s">
        <v>691</v>
      </c>
      <c r="G186" s="268" t="s">
        <v>187</v>
      </c>
      <c r="H186" s="269">
        <v>6</v>
      </c>
      <c r="I186" s="270">
        <v>12.51</v>
      </c>
      <c r="J186" s="270">
        <f>ROUND(I186*H186,2)</f>
        <v>75.060000000000002</v>
      </c>
      <c r="K186" s="271"/>
      <c r="L186" s="272"/>
      <c r="M186" s="273" t="s">
        <v>1</v>
      </c>
      <c r="N186" s="274" t="s">
        <v>40</v>
      </c>
      <c r="O186" s="236">
        <v>0</v>
      </c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228</v>
      </c>
      <c r="AT186" s="238" t="s">
        <v>410</v>
      </c>
      <c r="AU186" s="238" t="s">
        <v>157</v>
      </c>
      <c r="AY186" s="18" t="s">
        <v>149</v>
      </c>
      <c r="BE186" s="239">
        <f>IF(N186="základná",J186,0)</f>
        <v>0</v>
      </c>
      <c r="BF186" s="239">
        <f>IF(N186="znížená",J186,0)</f>
        <v>75.060000000000002</v>
      </c>
      <c r="BG186" s="239">
        <f>IF(N186="zákl. prenesená",J186,0)</f>
        <v>0</v>
      </c>
      <c r="BH186" s="239">
        <f>IF(N186="zníž. prenesená",J186,0)</f>
        <v>0</v>
      </c>
      <c r="BI186" s="239">
        <f>IF(N186="nulová",J186,0)</f>
        <v>0</v>
      </c>
      <c r="BJ186" s="18" t="s">
        <v>157</v>
      </c>
      <c r="BK186" s="239">
        <f>ROUND(I186*H186,2)</f>
        <v>75.060000000000002</v>
      </c>
      <c r="BL186" s="18" t="s">
        <v>191</v>
      </c>
      <c r="BM186" s="238" t="s">
        <v>526</v>
      </c>
    </row>
    <row r="187" s="2" customFormat="1" ht="23.4566" customHeight="1">
      <c r="A187" s="35"/>
      <c r="B187" s="36"/>
      <c r="C187" s="227" t="s">
        <v>527</v>
      </c>
      <c r="D187" s="227" t="s">
        <v>152</v>
      </c>
      <c r="E187" s="228" t="s">
        <v>692</v>
      </c>
      <c r="F187" s="229" t="s">
        <v>693</v>
      </c>
      <c r="G187" s="230" t="s">
        <v>233</v>
      </c>
      <c r="H187" s="231">
        <v>33.700000000000003</v>
      </c>
      <c r="I187" s="232">
        <v>1.9099999999999999</v>
      </c>
      <c r="J187" s="232">
        <f>ROUND(I187*H187,2)</f>
        <v>64.370000000000005</v>
      </c>
      <c r="K187" s="233"/>
      <c r="L187" s="38"/>
      <c r="M187" s="234" t="s">
        <v>1</v>
      </c>
      <c r="N187" s="235" t="s">
        <v>40</v>
      </c>
      <c r="O187" s="236">
        <v>0</v>
      </c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191</v>
      </c>
      <c r="AT187" s="238" t="s">
        <v>152</v>
      </c>
      <c r="AU187" s="238" t="s">
        <v>157</v>
      </c>
      <c r="AY187" s="18" t="s">
        <v>149</v>
      </c>
      <c r="BE187" s="239">
        <f>IF(N187="základná",J187,0)</f>
        <v>0</v>
      </c>
      <c r="BF187" s="239">
        <f>IF(N187="znížená",J187,0)</f>
        <v>64.370000000000005</v>
      </c>
      <c r="BG187" s="239">
        <f>IF(N187="zákl. prenesená",J187,0)</f>
        <v>0</v>
      </c>
      <c r="BH187" s="239">
        <f>IF(N187="zníž. prenesená",J187,0)</f>
        <v>0</v>
      </c>
      <c r="BI187" s="239">
        <f>IF(N187="nulová",J187,0)</f>
        <v>0</v>
      </c>
      <c r="BJ187" s="18" t="s">
        <v>157</v>
      </c>
      <c r="BK187" s="239">
        <f>ROUND(I187*H187,2)</f>
        <v>64.370000000000005</v>
      </c>
      <c r="BL187" s="18" t="s">
        <v>191</v>
      </c>
      <c r="BM187" s="238" t="s">
        <v>528</v>
      </c>
    </row>
    <row r="188" s="2" customFormat="1" ht="23.4566" customHeight="1">
      <c r="A188" s="35"/>
      <c r="B188" s="36"/>
      <c r="C188" s="227" t="s">
        <v>278</v>
      </c>
      <c r="D188" s="227" t="s">
        <v>152</v>
      </c>
      <c r="E188" s="228" t="s">
        <v>694</v>
      </c>
      <c r="F188" s="229" t="s">
        <v>695</v>
      </c>
      <c r="G188" s="230" t="s">
        <v>233</v>
      </c>
      <c r="H188" s="231">
        <v>33.700000000000003</v>
      </c>
      <c r="I188" s="232">
        <v>1.3600000000000001</v>
      </c>
      <c r="J188" s="232">
        <f>ROUND(I188*H188,2)</f>
        <v>45.829999999999998</v>
      </c>
      <c r="K188" s="233"/>
      <c r="L188" s="38"/>
      <c r="M188" s="234" t="s">
        <v>1</v>
      </c>
      <c r="N188" s="235" t="s">
        <v>40</v>
      </c>
      <c r="O188" s="236">
        <v>0</v>
      </c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191</v>
      </c>
      <c r="AT188" s="238" t="s">
        <v>152</v>
      </c>
      <c r="AU188" s="238" t="s">
        <v>157</v>
      </c>
      <c r="AY188" s="18" t="s">
        <v>149</v>
      </c>
      <c r="BE188" s="239">
        <f>IF(N188="základná",J188,0)</f>
        <v>0</v>
      </c>
      <c r="BF188" s="239">
        <f>IF(N188="znížená",J188,0)</f>
        <v>45.829999999999998</v>
      </c>
      <c r="BG188" s="239">
        <f>IF(N188="zákl. prenesená",J188,0)</f>
        <v>0</v>
      </c>
      <c r="BH188" s="239">
        <f>IF(N188="zníž. prenesená",J188,0)</f>
        <v>0</v>
      </c>
      <c r="BI188" s="239">
        <f>IF(N188="nulová",J188,0)</f>
        <v>0</v>
      </c>
      <c r="BJ188" s="18" t="s">
        <v>157</v>
      </c>
      <c r="BK188" s="239">
        <f>ROUND(I188*H188,2)</f>
        <v>45.829999999999998</v>
      </c>
      <c r="BL188" s="18" t="s">
        <v>191</v>
      </c>
      <c r="BM188" s="238" t="s">
        <v>696</v>
      </c>
    </row>
    <row r="189" s="2" customFormat="1" ht="23.4566" customHeight="1">
      <c r="A189" s="35"/>
      <c r="B189" s="36"/>
      <c r="C189" s="227" t="s">
        <v>697</v>
      </c>
      <c r="D189" s="227" t="s">
        <v>152</v>
      </c>
      <c r="E189" s="228" t="s">
        <v>698</v>
      </c>
      <c r="F189" s="229" t="s">
        <v>699</v>
      </c>
      <c r="G189" s="230" t="s">
        <v>359</v>
      </c>
      <c r="H189" s="231">
        <v>13</v>
      </c>
      <c r="I189" s="232">
        <v>0.75</v>
      </c>
      <c r="J189" s="232">
        <f>ROUND(I189*H189,2)</f>
        <v>9.75</v>
      </c>
      <c r="K189" s="233"/>
      <c r="L189" s="38"/>
      <c r="M189" s="234" t="s">
        <v>1</v>
      </c>
      <c r="N189" s="235" t="s">
        <v>40</v>
      </c>
      <c r="O189" s="236">
        <v>0</v>
      </c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191</v>
      </c>
      <c r="AT189" s="238" t="s">
        <v>152</v>
      </c>
      <c r="AU189" s="238" t="s">
        <v>157</v>
      </c>
      <c r="AY189" s="18" t="s">
        <v>149</v>
      </c>
      <c r="BE189" s="239">
        <f>IF(N189="základná",J189,0)</f>
        <v>0</v>
      </c>
      <c r="BF189" s="239">
        <f>IF(N189="znížená",J189,0)</f>
        <v>9.75</v>
      </c>
      <c r="BG189" s="239">
        <f>IF(N189="zákl. prenesená",J189,0)</f>
        <v>0</v>
      </c>
      <c r="BH189" s="239">
        <f>IF(N189="zníž. prenesená",J189,0)</f>
        <v>0</v>
      </c>
      <c r="BI189" s="239">
        <f>IF(N189="nulová",J189,0)</f>
        <v>0</v>
      </c>
      <c r="BJ189" s="18" t="s">
        <v>157</v>
      </c>
      <c r="BK189" s="239">
        <f>ROUND(I189*H189,2)</f>
        <v>9.75</v>
      </c>
      <c r="BL189" s="18" t="s">
        <v>191</v>
      </c>
      <c r="BM189" s="238" t="s">
        <v>700</v>
      </c>
    </row>
    <row r="190" s="12" customFormat="1" ht="22.8" customHeight="1">
      <c r="A190" s="12"/>
      <c r="B190" s="212"/>
      <c r="C190" s="213"/>
      <c r="D190" s="214" t="s">
        <v>73</v>
      </c>
      <c r="E190" s="225" t="s">
        <v>296</v>
      </c>
      <c r="F190" s="225" t="s">
        <v>701</v>
      </c>
      <c r="G190" s="213"/>
      <c r="H190" s="213"/>
      <c r="I190" s="213"/>
      <c r="J190" s="226">
        <f>BK190</f>
        <v>8558.7300000000014</v>
      </c>
      <c r="K190" s="213"/>
      <c r="L190" s="217"/>
      <c r="M190" s="218"/>
      <c r="N190" s="219"/>
      <c r="O190" s="219"/>
      <c r="P190" s="220">
        <f>SUM(P191:P229)</f>
        <v>0</v>
      </c>
      <c r="Q190" s="219"/>
      <c r="R190" s="220">
        <f>SUM(R191:R229)</f>
        <v>0</v>
      </c>
      <c r="S190" s="219"/>
      <c r="T190" s="221">
        <f>SUM(T191:T229)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2" t="s">
        <v>157</v>
      </c>
      <c r="AT190" s="223" t="s">
        <v>73</v>
      </c>
      <c r="AU190" s="223" t="s">
        <v>82</v>
      </c>
      <c r="AY190" s="222" t="s">
        <v>149</v>
      </c>
      <c r="BK190" s="224">
        <f>SUM(BK191:BK229)</f>
        <v>8558.7300000000014</v>
      </c>
    </row>
    <row r="191" s="2" customFormat="1" ht="23.4566" customHeight="1">
      <c r="A191" s="35"/>
      <c r="B191" s="36"/>
      <c r="C191" s="227" t="s">
        <v>281</v>
      </c>
      <c r="D191" s="227" t="s">
        <v>152</v>
      </c>
      <c r="E191" s="228" t="s">
        <v>702</v>
      </c>
      <c r="F191" s="229" t="s">
        <v>703</v>
      </c>
      <c r="G191" s="230" t="s">
        <v>704</v>
      </c>
      <c r="H191" s="231">
        <v>1</v>
      </c>
      <c r="I191" s="232">
        <v>9.5199999999999996</v>
      </c>
      <c r="J191" s="232">
        <f>ROUND(I191*H191,2)</f>
        <v>9.5199999999999996</v>
      </c>
      <c r="K191" s="233"/>
      <c r="L191" s="38"/>
      <c r="M191" s="234" t="s">
        <v>1</v>
      </c>
      <c r="N191" s="235" t="s">
        <v>40</v>
      </c>
      <c r="O191" s="236">
        <v>0</v>
      </c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8" t="s">
        <v>191</v>
      </c>
      <c r="AT191" s="238" t="s">
        <v>152</v>
      </c>
      <c r="AU191" s="238" t="s">
        <v>157</v>
      </c>
      <c r="AY191" s="18" t="s">
        <v>149</v>
      </c>
      <c r="BE191" s="239">
        <f>IF(N191="základná",J191,0)</f>
        <v>0</v>
      </c>
      <c r="BF191" s="239">
        <f>IF(N191="znížená",J191,0)</f>
        <v>9.5199999999999996</v>
      </c>
      <c r="BG191" s="239">
        <f>IF(N191="zákl. prenesená",J191,0)</f>
        <v>0</v>
      </c>
      <c r="BH191" s="239">
        <f>IF(N191="zníž. prenesená",J191,0)</f>
        <v>0</v>
      </c>
      <c r="BI191" s="239">
        <f>IF(N191="nulová",J191,0)</f>
        <v>0</v>
      </c>
      <c r="BJ191" s="18" t="s">
        <v>157</v>
      </c>
      <c r="BK191" s="239">
        <f>ROUND(I191*H191,2)</f>
        <v>9.5199999999999996</v>
      </c>
      <c r="BL191" s="18" t="s">
        <v>191</v>
      </c>
      <c r="BM191" s="238" t="s">
        <v>705</v>
      </c>
    </row>
    <row r="192" s="2" customFormat="1" ht="23.4566" customHeight="1">
      <c r="A192" s="35"/>
      <c r="B192" s="36"/>
      <c r="C192" s="227" t="s">
        <v>706</v>
      </c>
      <c r="D192" s="227" t="s">
        <v>152</v>
      </c>
      <c r="E192" s="228" t="s">
        <v>707</v>
      </c>
      <c r="F192" s="229" t="s">
        <v>708</v>
      </c>
      <c r="G192" s="230" t="s">
        <v>187</v>
      </c>
      <c r="H192" s="231">
        <v>3</v>
      </c>
      <c r="I192" s="232">
        <v>54.460000000000001</v>
      </c>
      <c r="J192" s="232">
        <f>ROUND(I192*H192,2)</f>
        <v>163.38</v>
      </c>
      <c r="K192" s="233"/>
      <c r="L192" s="38"/>
      <c r="M192" s="234" t="s">
        <v>1</v>
      </c>
      <c r="N192" s="235" t="s">
        <v>40</v>
      </c>
      <c r="O192" s="236">
        <v>0</v>
      </c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191</v>
      </c>
      <c r="AT192" s="238" t="s">
        <v>152</v>
      </c>
      <c r="AU192" s="238" t="s">
        <v>157</v>
      </c>
      <c r="AY192" s="18" t="s">
        <v>149</v>
      </c>
      <c r="BE192" s="239">
        <f>IF(N192="základná",J192,0)</f>
        <v>0</v>
      </c>
      <c r="BF192" s="239">
        <f>IF(N192="znížená",J192,0)</f>
        <v>163.38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8" t="s">
        <v>157</v>
      </c>
      <c r="BK192" s="239">
        <f>ROUND(I192*H192,2)</f>
        <v>163.38</v>
      </c>
      <c r="BL192" s="18" t="s">
        <v>191</v>
      </c>
      <c r="BM192" s="238" t="s">
        <v>709</v>
      </c>
    </row>
    <row r="193" s="2" customFormat="1" ht="31.92453" customHeight="1">
      <c r="A193" s="35"/>
      <c r="B193" s="36"/>
      <c r="C193" s="265" t="s">
        <v>287</v>
      </c>
      <c r="D193" s="265" t="s">
        <v>410</v>
      </c>
      <c r="E193" s="266" t="s">
        <v>710</v>
      </c>
      <c r="F193" s="267" t="s">
        <v>711</v>
      </c>
      <c r="G193" s="268" t="s">
        <v>187</v>
      </c>
      <c r="H193" s="269">
        <v>3</v>
      </c>
      <c r="I193" s="270">
        <v>213.41</v>
      </c>
      <c r="J193" s="270">
        <f>ROUND(I193*H193,2)</f>
        <v>640.23000000000002</v>
      </c>
      <c r="K193" s="271"/>
      <c r="L193" s="272"/>
      <c r="M193" s="273" t="s">
        <v>1</v>
      </c>
      <c r="N193" s="274" t="s">
        <v>40</v>
      </c>
      <c r="O193" s="236">
        <v>0</v>
      </c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228</v>
      </c>
      <c r="AT193" s="238" t="s">
        <v>410</v>
      </c>
      <c r="AU193" s="238" t="s">
        <v>157</v>
      </c>
      <c r="AY193" s="18" t="s">
        <v>149</v>
      </c>
      <c r="BE193" s="239">
        <f>IF(N193="základná",J193,0)</f>
        <v>0</v>
      </c>
      <c r="BF193" s="239">
        <f>IF(N193="znížená",J193,0)</f>
        <v>640.23000000000002</v>
      </c>
      <c r="BG193" s="239">
        <f>IF(N193="zákl. prenesená",J193,0)</f>
        <v>0</v>
      </c>
      <c r="BH193" s="239">
        <f>IF(N193="zníž. prenesená",J193,0)</f>
        <v>0</v>
      </c>
      <c r="BI193" s="239">
        <f>IF(N193="nulová",J193,0)</f>
        <v>0</v>
      </c>
      <c r="BJ193" s="18" t="s">
        <v>157</v>
      </c>
      <c r="BK193" s="239">
        <f>ROUND(I193*H193,2)</f>
        <v>640.23000000000002</v>
      </c>
      <c r="BL193" s="18" t="s">
        <v>191</v>
      </c>
      <c r="BM193" s="238" t="s">
        <v>712</v>
      </c>
    </row>
    <row r="194" s="2" customFormat="1" ht="16.30189" customHeight="1">
      <c r="A194" s="35"/>
      <c r="B194" s="36"/>
      <c r="C194" s="227" t="s">
        <v>713</v>
      </c>
      <c r="D194" s="227" t="s">
        <v>152</v>
      </c>
      <c r="E194" s="228" t="s">
        <v>714</v>
      </c>
      <c r="F194" s="229" t="s">
        <v>715</v>
      </c>
      <c r="G194" s="230" t="s">
        <v>187</v>
      </c>
      <c r="H194" s="231">
        <v>4</v>
      </c>
      <c r="I194" s="232">
        <v>9.25</v>
      </c>
      <c r="J194" s="232">
        <f>ROUND(I194*H194,2)</f>
        <v>37</v>
      </c>
      <c r="K194" s="233"/>
      <c r="L194" s="38"/>
      <c r="M194" s="234" t="s">
        <v>1</v>
      </c>
      <c r="N194" s="235" t="s">
        <v>40</v>
      </c>
      <c r="O194" s="236">
        <v>0</v>
      </c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191</v>
      </c>
      <c r="AT194" s="238" t="s">
        <v>152</v>
      </c>
      <c r="AU194" s="238" t="s">
        <v>157</v>
      </c>
      <c r="AY194" s="18" t="s">
        <v>149</v>
      </c>
      <c r="BE194" s="239">
        <f>IF(N194="základná",J194,0)</f>
        <v>0</v>
      </c>
      <c r="BF194" s="239">
        <f>IF(N194="znížená",J194,0)</f>
        <v>37</v>
      </c>
      <c r="BG194" s="239">
        <f>IF(N194="zákl. prenesená",J194,0)</f>
        <v>0</v>
      </c>
      <c r="BH194" s="239">
        <f>IF(N194="zníž. prenesená",J194,0)</f>
        <v>0</v>
      </c>
      <c r="BI194" s="239">
        <f>IF(N194="nulová",J194,0)</f>
        <v>0</v>
      </c>
      <c r="BJ194" s="18" t="s">
        <v>157</v>
      </c>
      <c r="BK194" s="239">
        <f>ROUND(I194*H194,2)</f>
        <v>37</v>
      </c>
      <c r="BL194" s="18" t="s">
        <v>191</v>
      </c>
      <c r="BM194" s="238" t="s">
        <v>716</v>
      </c>
    </row>
    <row r="195" s="2" customFormat="1" ht="16.30189" customHeight="1">
      <c r="A195" s="35"/>
      <c r="B195" s="36"/>
      <c r="C195" s="265" t="s">
        <v>295</v>
      </c>
      <c r="D195" s="265" t="s">
        <v>410</v>
      </c>
      <c r="E195" s="266" t="s">
        <v>717</v>
      </c>
      <c r="F195" s="267" t="s">
        <v>718</v>
      </c>
      <c r="G195" s="268" t="s">
        <v>187</v>
      </c>
      <c r="H195" s="269">
        <v>1</v>
      </c>
      <c r="I195" s="270">
        <v>75</v>
      </c>
      <c r="J195" s="270">
        <f>ROUND(I195*H195,2)</f>
        <v>75</v>
      </c>
      <c r="K195" s="271"/>
      <c r="L195" s="272"/>
      <c r="M195" s="273" t="s">
        <v>1</v>
      </c>
      <c r="N195" s="274" t="s">
        <v>40</v>
      </c>
      <c r="O195" s="236">
        <v>0</v>
      </c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228</v>
      </c>
      <c r="AT195" s="238" t="s">
        <v>410</v>
      </c>
      <c r="AU195" s="238" t="s">
        <v>157</v>
      </c>
      <c r="AY195" s="18" t="s">
        <v>149</v>
      </c>
      <c r="BE195" s="239">
        <f>IF(N195="základná",J195,0)</f>
        <v>0</v>
      </c>
      <c r="BF195" s="239">
        <f>IF(N195="znížená",J195,0)</f>
        <v>75</v>
      </c>
      <c r="BG195" s="239">
        <f>IF(N195="zákl. prenesená",J195,0)</f>
        <v>0</v>
      </c>
      <c r="BH195" s="239">
        <f>IF(N195="zníž. prenesená",J195,0)</f>
        <v>0</v>
      </c>
      <c r="BI195" s="239">
        <f>IF(N195="nulová",J195,0)</f>
        <v>0</v>
      </c>
      <c r="BJ195" s="18" t="s">
        <v>157</v>
      </c>
      <c r="BK195" s="239">
        <f>ROUND(I195*H195,2)</f>
        <v>75</v>
      </c>
      <c r="BL195" s="18" t="s">
        <v>191</v>
      </c>
      <c r="BM195" s="238" t="s">
        <v>719</v>
      </c>
    </row>
    <row r="196" s="2" customFormat="1" ht="16.30189" customHeight="1">
      <c r="A196" s="35"/>
      <c r="B196" s="36"/>
      <c r="C196" s="265" t="s">
        <v>720</v>
      </c>
      <c r="D196" s="265" t="s">
        <v>410</v>
      </c>
      <c r="E196" s="266" t="s">
        <v>721</v>
      </c>
      <c r="F196" s="267" t="s">
        <v>722</v>
      </c>
      <c r="G196" s="268" t="s">
        <v>187</v>
      </c>
      <c r="H196" s="269">
        <v>2</v>
      </c>
      <c r="I196" s="270">
        <v>154</v>
      </c>
      <c r="J196" s="270">
        <f>ROUND(I196*H196,2)</f>
        <v>308</v>
      </c>
      <c r="K196" s="271"/>
      <c r="L196" s="272"/>
      <c r="M196" s="273" t="s">
        <v>1</v>
      </c>
      <c r="N196" s="274" t="s">
        <v>40</v>
      </c>
      <c r="O196" s="236">
        <v>0</v>
      </c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228</v>
      </c>
      <c r="AT196" s="238" t="s">
        <v>410</v>
      </c>
      <c r="AU196" s="238" t="s">
        <v>157</v>
      </c>
      <c r="AY196" s="18" t="s">
        <v>149</v>
      </c>
      <c r="BE196" s="239">
        <f>IF(N196="základná",J196,0)</f>
        <v>0</v>
      </c>
      <c r="BF196" s="239">
        <f>IF(N196="znížená",J196,0)</f>
        <v>308</v>
      </c>
      <c r="BG196" s="239">
        <f>IF(N196="zákl. prenesená",J196,0)</f>
        <v>0</v>
      </c>
      <c r="BH196" s="239">
        <f>IF(N196="zníž. prenesená",J196,0)</f>
        <v>0</v>
      </c>
      <c r="BI196" s="239">
        <f>IF(N196="nulová",J196,0)</f>
        <v>0</v>
      </c>
      <c r="BJ196" s="18" t="s">
        <v>157</v>
      </c>
      <c r="BK196" s="239">
        <f>ROUND(I196*H196,2)</f>
        <v>308</v>
      </c>
      <c r="BL196" s="18" t="s">
        <v>191</v>
      </c>
      <c r="BM196" s="238" t="s">
        <v>723</v>
      </c>
    </row>
    <row r="197" s="2" customFormat="1" ht="23.4566" customHeight="1">
      <c r="A197" s="35"/>
      <c r="B197" s="36"/>
      <c r="C197" s="227" t="s">
        <v>301</v>
      </c>
      <c r="D197" s="227" t="s">
        <v>152</v>
      </c>
      <c r="E197" s="228" t="s">
        <v>724</v>
      </c>
      <c r="F197" s="229" t="s">
        <v>725</v>
      </c>
      <c r="G197" s="230" t="s">
        <v>704</v>
      </c>
      <c r="H197" s="231">
        <v>14</v>
      </c>
      <c r="I197" s="232">
        <v>6.2800000000000002</v>
      </c>
      <c r="J197" s="232">
        <f>ROUND(I197*H197,2)</f>
        <v>87.920000000000002</v>
      </c>
      <c r="K197" s="233"/>
      <c r="L197" s="38"/>
      <c r="M197" s="234" t="s">
        <v>1</v>
      </c>
      <c r="N197" s="235" t="s">
        <v>40</v>
      </c>
      <c r="O197" s="236">
        <v>0</v>
      </c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8" t="s">
        <v>191</v>
      </c>
      <c r="AT197" s="238" t="s">
        <v>152</v>
      </c>
      <c r="AU197" s="238" t="s">
        <v>157</v>
      </c>
      <c r="AY197" s="18" t="s">
        <v>149</v>
      </c>
      <c r="BE197" s="239">
        <f>IF(N197="základná",J197,0)</f>
        <v>0</v>
      </c>
      <c r="BF197" s="239">
        <f>IF(N197="znížená",J197,0)</f>
        <v>87.920000000000002</v>
      </c>
      <c r="BG197" s="239">
        <f>IF(N197="zákl. prenesená",J197,0)</f>
        <v>0</v>
      </c>
      <c r="BH197" s="239">
        <f>IF(N197="zníž. prenesená",J197,0)</f>
        <v>0</v>
      </c>
      <c r="BI197" s="239">
        <f>IF(N197="nulová",J197,0)</f>
        <v>0</v>
      </c>
      <c r="BJ197" s="18" t="s">
        <v>157</v>
      </c>
      <c r="BK197" s="239">
        <f>ROUND(I197*H197,2)</f>
        <v>87.920000000000002</v>
      </c>
      <c r="BL197" s="18" t="s">
        <v>191</v>
      </c>
      <c r="BM197" s="238" t="s">
        <v>726</v>
      </c>
    </row>
    <row r="198" s="2" customFormat="1" ht="23.4566" customHeight="1">
      <c r="A198" s="35"/>
      <c r="B198" s="36"/>
      <c r="C198" s="227" t="s">
        <v>727</v>
      </c>
      <c r="D198" s="227" t="s">
        <v>152</v>
      </c>
      <c r="E198" s="228" t="s">
        <v>728</v>
      </c>
      <c r="F198" s="229" t="s">
        <v>729</v>
      </c>
      <c r="G198" s="230" t="s">
        <v>187</v>
      </c>
      <c r="H198" s="231">
        <v>17</v>
      </c>
      <c r="I198" s="232">
        <v>38.200000000000003</v>
      </c>
      <c r="J198" s="232">
        <f>ROUND(I198*H198,2)</f>
        <v>649.39999999999998</v>
      </c>
      <c r="K198" s="233"/>
      <c r="L198" s="38"/>
      <c r="M198" s="234" t="s">
        <v>1</v>
      </c>
      <c r="N198" s="235" t="s">
        <v>40</v>
      </c>
      <c r="O198" s="236">
        <v>0</v>
      </c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191</v>
      </c>
      <c r="AT198" s="238" t="s">
        <v>152</v>
      </c>
      <c r="AU198" s="238" t="s">
        <v>157</v>
      </c>
      <c r="AY198" s="18" t="s">
        <v>149</v>
      </c>
      <c r="BE198" s="239">
        <f>IF(N198="základná",J198,0)</f>
        <v>0</v>
      </c>
      <c r="BF198" s="239">
        <f>IF(N198="znížená",J198,0)</f>
        <v>649.39999999999998</v>
      </c>
      <c r="BG198" s="239">
        <f>IF(N198="zákl. prenesená",J198,0)</f>
        <v>0</v>
      </c>
      <c r="BH198" s="239">
        <f>IF(N198="zníž. prenesená",J198,0)</f>
        <v>0</v>
      </c>
      <c r="BI198" s="239">
        <f>IF(N198="nulová",J198,0)</f>
        <v>0</v>
      </c>
      <c r="BJ198" s="18" t="s">
        <v>157</v>
      </c>
      <c r="BK198" s="239">
        <f>ROUND(I198*H198,2)</f>
        <v>649.39999999999998</v>
      </c>
      <c r="BL198" s="18" t="s">
        <v>191</v>
      </c>
      <c r="BM198" s="238" t="s">
        <v>730</v>
      </c>
    </row>
    <row r="199" s="2" customFormat="1" ht="21.0566" customHeight="1">
      <c r="A199" s="35"/>
      <c r="B199" s="36"/>
      <c r="C199" s="265" t="s">
        <v>306</v>
      </c>
      <c r="D199" s="265" t="s">
        <v>410</v>
      </c>
      <c r="E199" s="266" t="s">
        <v>731</v>
      </c>
      <c r="F199" s="267" t="s">
        <v>732</v>
      </c>
      <c r="G199" s="268" t="s">
        <v>187</v>
      </c>
      <c r="H199" s="269">
        <v>15</v>
      </c>
      <c r="I199" s="270">
        <v>65</v>
      </c>
      <c r="J199" s="270">
        <f>ROUND(I199*H199,2)</f>
        <v>975</v>
      </c>
      <c r="K199" s="271"/>
      <c r="L199" s="272"/>
      <c r="M199" s="273" t="s">
        <v>1</v>
      </c>
      <c r="N199" s="274" t="s">
        <v>40</v>
      </c>
      <c r="O199" s="236">
        <v>0</v>
      </c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8" t="s">
        <v>228</v>
      </c>
      <c r="AT199" s="238" t="s">
        <v>410</v>
      </c>
      <c r="AU199" s="238" t="s">
        <v>157</v>
      </c>
      <c r="AY199" s="18" t="s">
        <v>149</v>
      </c>
      <c r="BE199" s="239">
        <f>IF(N199="základná",J199,0)</f>
        <v>0</v>
      </c>
      <c r="BF199" s="239">
        <f>IF(N199="znížená",J199,0)</f>
        <v>975</v>
      </c>
      <c r="BG199" s="239">
        <f>IF(N199="zákl. prenesená",J199,0)</f>
        <v>0</v>
      </c>
      <c r="BH199" s="239">
        <f>IF(N199="zníž. prenesená",J199,0)</f>
        <v>0</v>
      </c>
      <c r="BI199" s="239">
        <f>IF(N199="nulová",J199,0)</f>
        <v>0</v>
      </c>
      <c r="BJ199" s="18" t="s">
        <v>157</v>
      </c>
      <c r="BK199" s="239">
        <f>ROUND(I199*H199,2)</f>
        <v>975</v>
      </c>
      <c r="BL199" s="18" t="s">
        <v>191</v>
      </c>
      <c r="BM199" s="238" t="s">
        <v>733</v>
      </c>
    </row>
    <row r="200" s="2" customFormat="1" ht="16.30189" customHeight="1">
      <c r="A200" s="35"/>
      <c r="B200" s="36"/>
      <c r="C200" s="265" t="s">
        <v>734</v>
      </c>
      <c r="D200" s="265" t="s">
        <v>410</v>
      </c>
      <c r="E200" s="266" t="s">
        <v>735</v>
      </c>
      <c r="F200" s="267" t="s">
        <v>736</v>
      </c>
      <c r="G200" s="268" t="s">
        <v>187</v>
      </c>
      <c r="H200" s="269">
        <v>2</v>
      </c>
      <c r="I200" s="270">
        <v>165</v>
      </c>
      <c r="J200" s="270">
        <f>ROUND(I200*H200,2)</f>
        <v>330</v>
      </c>
      <c r="K200" s="271"/>
      <c r="L200" s="272"/>
      <c r="M200" s="273" t="s">
        <v>1</v>
      </c>
      <c r="N200" s="274" t="s">
        <v>40</v>
      </c>
      <c r="O200" s="236">
        <v>0</v>
      </c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8" t="s">
        <v>228</v>
      </c>
      <c r="AT200" s="238" t="s">
        <v>410</v>
      </c>
      <c r="AU200" s="238" t="s">
        <v>157</v>
      </c>
      <c r="AY200" s="18" t="s">
        <v>149</v>
      </c>
      <c r="BE200" s="239">
        <f>IF(N200="základná",J200,0)</f>
        <v>0</v>
      </c>
      <c r="BF200" s="239">
        <f>IF(N200="znížená",J200,0)</f>
        <v>330</v>
      </c>
      <c r="BG200" s="239">
        <f>IF(N200="zákl. prenesená",J200,0)</f>
        <v>0</v>
      </c>
      <c r="BH200" s="239">
        <f>IF(N200="zníž. prenesená",J200,0)</f>
        <v>0</v>
      </c>
      <c r="BI200" s="239">
        <f>IF(N200="nulová",J200,0)</f>
        <v>0</v>
      </c>
      <c r="BJ200" s="18" t="s">
        <v>157</v>
      </c>
      <c r="BK200" s="239">
        <f>ROUND(I200*H200,2)</f>
        <v>330</v>
      </c>
      <c r="BL200" s="18" t="s">
        <v>191</v>
      </c>
      <c r="BM200" s="238" t="s">
        <v>737</v>
      </c>
    </row>
    <row r="201" s="2" customFormat="1" ht="16.30189" customHeight="1">
      <c r="A201" s="35"/>
      <c r="B201" s="36"/>
      <c r="C201" s="227" t="s">
        <v>313</v>
      </c>
      <c r="D201" s="227" t="s">
        <v>152</v>
      </c>
      <c r="E201" s="228" t="s">
        <v>738</v>
      </c>
      <c r="F201" s="229" t="s">
        <v>739</v>
      </c>
      <c r="G201" s="230" t="s">
        <v>187</v>
      </c>
      <c r="H201" s="231">
        <v>1</v>
      </c>
      <c r="I201" s="232">
        <v>34</v>
      </c>
      <c r="J201" s="232">
        <f>ROUND(I201*H201,2)</f>
        <v>34</v>
      </c>
      <c r="K201" s="233"/>
      <c r="L201" s="38"/>
      <c r="M201" s="234" t="s">
        <v>1</v>
      </c>
      <c r="N201" s="235" t="s">
        <v>40</v>
      </c>
      <c r="O201" s="236">
        <v>0</v>
      </c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8" t="s">
        <v>191</v>
      </c>
      <c r="AT201" s="238" t="s">
        <v>152</v>
      </c>
      <c r="AU201" s="238" t="s">
        <v>157</v>
      </c>
      <c r="AY201" s="18" t="s">
        <v>149</v>
      </c>
      <c r="BE201" s="239">
        <f>IF(N201="základná",J201,0)</f>
        <v>0</v>
      </c>
      <c r="BF201" s="239">
        <f>IF(N201="znížená",J201,0)</f>
        <v>34</v>
      </c>
      <c r="BG201" s="239">
        <f>IF(N201="zákl. prenesená",J201,0)</f>
        <v>0</v>
      </c>
      <c r="BH201" s="239">
        <f>IF(N201="zníž. prenesená",J201,0)</f>
        <v>0</v>
      </c>
      <c r="BI201" s="239">
        <f>IF(N201="nulová",J201,0)</f>
        <v>0</v>
      </c>
      <c r="BJ201" s="18" t="s">
        <v>157</v>
      </c>
      <c r="BK201" s="239">
        <f>ROUND(I201*H201,2)</f>
        <v>34</v>
      </c>
      <c r="BL201" s="18" t="s">
        <v>191</v>
      </c>
      <c r="BM201" s="238" t="s">
        <v>740</v>
      </c>
    </row>
    <row r="202" s="2" customFormat="1" ht="16.30189" customHeight="1">
      <c r="A202" s="35"/>
      <c r="B202" s="36"/>
      <c r="C202" s="265" t="s">
        <v>741</v>
      </c>
      <c r="D202" s="265" t="s">
        <v>410</v>
      </c>
      <c r="E202" s="266" t="s">
        <v>742</v>
      </c>
      <c r="F202" s="267" t="s">
        <v>743</v>
      </c>
      <c r="G202" s="268" t="s">
        <v>187</v>
      </c>
      <c r="H202" s="269">
        <v>1</v>
      </c>
      <c r="I202" s="270">
        <v>212</v>
      </c>
      <c r="J202" s="270">
        <f>ROUND(I202*H202,2)</f>
        <v>212</v>
      </c>
      <c r="K202" s="271"/>
      <c r="L202" s="272"/>
      <c r="M202" s="273" t="s">
        <v>1</v>
      </c>
      <c r="N202" s="274" t="s">
        <v>40</v>
      </c>
      <c r="O202" s="236">
        <v>0</v>
      </c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228</v>
      </c>
      <c r="AT202" s="238" t="s">
        <v>410</v>
      </c>
      <c r="AU202" s="238" t="s">
        <v>157</v>
      </c>
      <c r="AY202" s="18" t="s">
        <v>149</v>
      </c>
      <c r="BE202" s="239">
        <f>IF(N202="základná",J202,0)</f>
        <v>0</v>
      </c>
      <c r="BF202" s="239">
        <f>IF(N202="znížená",J202,0)</f>
        <v>212</v>
      </c>
      <c r="BG202" s="239">
        <f>IF(N202="zákl. prenesená",J202,0)</f>
        <v>0</v>
      </c>
      <c r="BH202" s="239">
        <f>IF(N202="zníž. prenesená",J202,0)</f>
        <v>0</v>
      </c>
      <c r="BI202" s="239">
        <f>IF(N202="nulová",J202,0)</f>
        <v>0</v>
      </c>
      <c r="BJ202" s="18" t="s">
        <v>157</v>
      </c>
      <c r="BK202" s="239">
        <f>ROUND(I202*H202,2)</f>
        <v>212</v>
      </c>
      <c r="BL202" s="18" t="s">
        <v>191</v>
      </c>
      <c r="BM202" s="238" t="s">
        <v>744</v>
      </c>
    </row>
    <row r="203" s="2" customFormat="1" ht="16.30189" customHeight="1">
      <c r="A203" s="35"/>
      <c r="B203" s="36"/>
      <c r="C203" s="227" t="s">
        <v>316</v>
      </c>
      <c r="D203" s="227" t="s">
        <v>152</v>
      </c>
      <c r="E203" s="228" t="s">
        <v>745</v>
      </c>
      <c r="F203" s="229" t="s">
        <v>746</v>
      </c>
      <c r="G203" s="230" t="s">
        <v>187</v>
      </c>
      <c r="H203" s="231">
        <v>3</v>
      </c>
      <c r="I203" s="232">
        <v>3.04</v>
      </c>
      <c r="J203" s="232">
        <f>ROUND(I203*H203,2)</f>
        <v>9.1199999999999992</v>
      </c>
      <c r="K203" s="233"/>
      <c r="L203" s="38"/>
      <c r="M203" s="234" t="s">
        <v>1</v>
      </c>
      <c r="N203" s="235" t="s">
        <v>40</v>
      </c>
      <c r="O203" s="236">
        <v>0</v>
      </c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191</v>
      </c>
      <c r="AT203" s="238" t="s">
        <v>152</v>
      </c>
      <c r="AU203" s="238" t="s">
        <v>157</v>
      </c>
      <c r="AY203" s="18" t="s">
        <v>149</v>
      </c>
      <c r="BE203" s="239">
        <f>IF(N203="základná",J203,0)</f>
        <v>0</v>
      </c>
      <c r="BF203" s="239">
        <f>IF(N203="znížená",J203,0)</f>
        <v>9.1199999999999992</v>
      </c>
      <c r="BG203" s="239">
        <f>IF(N203="zákl. prenesená",J203,0)</f>
        <v>0</v>
      </c>
      <c r="BH203" s="239">
        <f>IF(N203="zníž. prenesená",J203,0)</f>
        <v>0</v>
      </c>
      <c r="BI203" s="239">
        <f>IF(N203="nulová",J203,0)</f>
        <v>0</v>
      </c>
      <c r="BJ203" s="18" t="s">
        <v>157</v>
      </c>
      <c r="BK203" s="239">
        <f>ROUND(I203*H203,2)</f>
        <v>9.1199999999999992</v>
      </c>
      <c r="BL203" s="18" t="s">
        <v>191</v>
      </c>
      <c r="BM203" s="238" t="s">
        <v>747</v>
      </c>
    </row>
    <row r="204" s="2" customFormat="1" ht="16.30189" customHeight="1">
      <c r="A204" s="35"/>
      <c r="B204" s="36"/>
      <c r="C204" s="265" t="s">
        <v>748</v>
      </c>
      <c r="D204" s="265" t="s">
        <v>410</v>
      </c>
      <c r="E204" s="266" t="s">
        <v>749</v>
      </c>
      <c r="F204" s="267" t="s">
        <v>750</v>
      </c>
      <c r="G204" s="268" t="s">
        <v>187</v>
      </c>
      <c r="H204" s="269">
        <v>3</v>
      </c>
      <c r="I204" s="270">
        <v>32</v>
      </c>
      <c r="J204" s="270">
        <f>ROUND(I204*H204,2)</f>
        <v>96</v>
      </c>
      <c r="K204" s="271"/>
      <c r="L204" s="272"/>
      <c r="M204" s="273" t="s">
        <v>1</v>
      </c>
      <c r="N204" s="274" t="s">
        <v>40</v>
      </c>
      <c r="O204" s="236">
        <v>0</v>
      </c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8" t="s">
        <v>228</v>
      </c>
      <c r="AT204" s="238" t="s">
        <v>410</v>
      </c>
      <c r="AU204" s="238" t="s">
        <v>157</v>
      </c>
      <c r="AY204" s="18" t="s">
        <v>149</v>
      </c>
      <c r="BE204" s="239">
        <f>IF(N204="základná",J204,0)</f>
        <v>0</v>
      </c>
      <c r="BF204" s="239">
        <f>IF(N204="znížená",J204,0)</f>
        <v>96</v>
      </c>
      <c r="BG204" s="239">
        <f>IF(N204="zákl. prenesená",J204,0)</f>
        <v>0</v>
      </c>
      <c r="BH204" s="239">
        <f>IF(N204="zníž. prenesená",J204,0)</f>
        <v>0</v>
      </c>
      <c r="BI204" s="239">
        <f>IF(N204="nulová",J204,0)</f>
        <v>0</v>
      </c>
      <c r="BJ204" s="18" t="s">
        <v>157</v>
      </c>
      <c r="BK204" s="239">
        <f>ROUND(I204*H204,2)</f>
        <v>96</v>
      </c>
      <c r="BL204" s="18" t="s">
        <v>191</v>
      </c>
      <c r="BM204" s="238" t="s">
        <v>751</v>
      </c>
    </row>
    <row r="205" s="2" customFormat="1" ht="21.0566" customHeight="1">
      <c r="A205" s="35"/>
      <c r="B205" s="36"/>
      <c r="C205" s="227" t="s">
        <v>320</v>
      </c>
      <c r="D205" s="227" t="s">
        <v>152</v>
      </c>
      <c r="E205" s="228" t="s">
        <v>752</v>
      </c>
      <c r="F205" s="229" t="s">
        <v>753</v>
      </c>
      <c r="G205" s="230" t="s">
        <v>187</v>
      </c>
      <c r="H205" s="231">
        <v>8</v>
      </c>
      <c r="I205" s="232">
        <v>3.8999999999999999</v>
      </c>
      <c r="J205" s="232">
        <f>ROUND(I205*H205,2)</f>
        <v>31.199999999999999</v>
      </c>
      <c r="K205" s="233"/>
      <c r="L205" s="38"/>
      <c r="M205" s="234" t="s">
        <v>1</v>
      </c>
      <c r="N205" s="235" t="s">
        <v>40</v>
      </c>
      <c r="O205" s="236">
        <v>0</v>
      </c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191</v>
      </c>
      <c r="AT205" s="238" t="s">
        <v>152</v>
      </c>
      <c r="AU205" s="238" t="s">
        <v>157</v>
      </c>
      <c r="AY205" s="18" t="s">
        <v>149</v>
      </c>
      <c r="BE205" s="239">
        <f>IF(N205="základná",J205,0)</f>
        <v>0</v>
      </c>
      <c r="BF205" s="239">
        <f>IF(N205="znížená",J205,0)</f>
        <v>31.199999999999999</v>
      </c>
      <c r="BG205" s="239">
        <f>IF(N205="zákl. prenesená",J205,0)</f>
        <v>0</v>
      </c>
      <c r="BH205" s="239">
        <f>IF(N205="zníž. prenesená",J205,0)</f>
        <v>0</v>
      </c>
      <c r="BI205" s="239">
        <f>IF(N205="nulová",J205,0)</f>
        <v>0</v>
      </c>
      <c r="BJ205" s="18" t="s">
        <v>157</v>
      </c>
      <c r="BK205" s="239">
        <f>ROUND(I205*H205,2)</f>
        <v>31.199999999999999</v>
      </c>
      <c r="BL205" s="18" t="s">
        <v>191</v>
      </c>
      <c r="BM205" s="238" t="s">
        <v>754</v>
      </c>
    </row>
    <row r="206" s="2" customFormat="1" ht="21.0566" customHeight="1">
      <c r="A206" s="35"/>
      <c r="B206" s="36"/>
      <c r="C206" s="265" t="s">
        <v>755</v>
      </c>
      <c r="D206" s="265" t="s">
        <v>410</v>
      </c>
      <c r="E206" s="266" t="s">
        <v>756</v>
      </c>
      <c r="F206" s="267" t="s">
        <v>757</v>
      </c>
      <c r="G206" s="268" t="s">
        <v>187</v>
      </c>
      <c r="H206" s="269">
        <v>4</v>
      </c>
      <c r="I206" s="270">
        <v>145</v>
      </c>
      <c r="J206" s="270">
        <f>ROUND(I206*H206,2)</f>
        <v>580</v>
      </c>
      <c r="K206" s="271"/>
      <c r="L206" s="272"/>
      <c r="M206" s="273" t="s">
        <v>1</v>
      </c>
      <c r="N206" s="274" t="s">
        <v>40</v>
      </c>
      <c r="O206" s="236">
        <v>0</v>
      </c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8" t="s">
        <v>228</v>
      </c>
      <c r="AT206" s="238" t="s">
        <v>410</v>
      </c>
      <c r="AU206" s="238" t="s">
        <v>157</v>
      </c>
      <c r="AY206" s="18" t="s">
        <v>149</v>
      </c>
      <c r="BE206" s="239">
        <f>IF(N206="základná",J206,0)</f>
        <v>0</v>
      </c>
      <c r="BF206" s="239">
        <f>IF(N206="znížená",J206,0)</f>
        <v>580</v>
      </c>
      <c r="BG206" s="239">
        <f>IF(N206="zákl. prenesená",J206,0)</f>
        <v>0</v>
      </c>
      <c r="BH206" s="239">
        <f>IF(N206="zníž. prenesená",J206,0)</f>
        <v>0</v>
      </c>
      <c r="BI206" s="239">
        <f>IF(N206="nulová",J206,0)</f>
        <v>0</v>
      </c>
      <c r="BJ206" s="18" t="s">
        <v>157</v>
      </c>
      <c r="BK206" s="239">
        <f>ROUND(I206*H206,2)</f>
        <v>580</v>
      </c>
      <c r="BL206" s="18" t="s">
        <v>191</v>
      </c>
      <c r="BM206" s="238" t="s">
        <v>758</v>
      </c>
    </row>
    <row r="207" s="2" customFormat="1" ht="21.0566" customHeight="1">
      <c r="A207" s="35"/>
      <c r="B207" s="36"/>
      <c r="C207" s="265" t="s">
        <v>323</v>
      </c>
      <c r="D207" s="265" t="s">
        <v>410</v>
      </c>
      <c r="E207" s="266" t="s">
        <v>759</v>
      </c>
      <c r="F207" s="267" t="s">
        <v>760</v>
      </c>
      <c r="G207" s="268" t="s">
        <v>187</v>
      </c>
      <c r="H207" s="269">
        <v>4</v>
      </c>
      <c r="I207" s="270">
        <v>125</v>
      </c>
      <c r="J207" s="270">
        <f>ROUND(I207*H207,2)</f>
        <v>500</v>
      </c>
      <c r="K207" s="271"/>
      <c r="L207" s="272"/>
      <c r="M207" s="273" t="s">
        <v>1</v>
      </c>
      <c r="N207" s="274" t="s">
        <v>40</v>
      </c>
      <c r="O207" s="236">
        <v>0</v>
      </c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8" t="s">
        <v>228</v>
      </c>
      <c r="AT207" s="238" t="s">
        <v>410</v>
      </c>
      <c r="AU207" s="238" t="s">
        <v>157</v>
      </c>
      <c r="AY207" s="18" t="s">
        <v>149</v>
      </c>
      <c r="BE207" s="239">
        <f>IF(N207="základná",J207,0)</f>
        <v>0</v>
      </c>
      <c r="BF207" s="239">
        <f>IF(N207="znížená",J207,0)</f>
        <v>500</v>
      </c>
      <c r="BG207" s="239">
        <f>IF(N207="zákl. prenesená",J207,0)</f>
        <v>0</v>
      </c>
      <c r="BH207" s="239">
        <f>IF(N207="zníž. prenesená",J207,0)</f>
        <v>0</v>
      </c>
      <c r="BI207" s="239">
        <f>IF(N207="nulová",J207,0)</f>
        <v>0</v>
      </c>
      <c r="BJ207" s="18" t="s">
        <v>157</v>
      </c>
      <c r="BK207" s="239">
        <f>ROUND(I207*H207,2)</f>
        <v>500</v>
      </c>
      <c r="BL207" s="18" t="s">
        <v>191</v>
      </c>
      <c r="BM207" s="238" t="s">
        <v>761</v>
      </c>
    </row>
    <row r="208" s="2" customFormat="1" ht="23.4566" customHeight="1">
      <c r="A208" s="35"/>
      <c r="B208" s="36"/>
      <c r="C208" s="227" t="s">
        <v>762</v>
      </c>
      <c r="D208" s="227" t="s">
        <v>152</v>
      </c>
      <c r="E208" s="228" t="s">
        <v>763</v>
      </c>
      <c r="F208" s="229" t="s">
        <v>764</v>
      </c>
      <c r="G208" s="230" t="s">
        <v>187</v>
      </c>
      <c r="H208" s="231">
        <v>2</v>
      </c>
      <c r="I208" s="232">
        <v>7.3200000000000003</v>
      </c>
      <c r="J208" s="232">
        <f>ROUND(I208*H208,2)</f>
        <v>14.640000000000001</v>
      </c>
      <c r="K208" s="233"/>
      <c r="L208" s="38"/>
      <c r="M208" s="234" t="s">
        <v>1</v>
      </c>
      <c r="N208" s="235" t="s">
        <v>40</v>
      </c>
      <c r="O208" s="236">
        <v>0</v>
      </c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8" t="s">
        <v>191</v>
      </c>
      <c r="AT208" s="238" t="s">
        <v>152</v>
      </c>
      <c r="AU208" s="238" t="s">
        <v>157</v>
      </c>
      <c r="AY208" s="18" t="s">
        <v>149</v>
      </c>
      <c r="BE208" s="239">
        <f>IF(N208="základná",J208,0)</f>
        <v>0</v>
      </c>
      <c r="BF208" s="239">
        <f>IF(N208="znížená",J208,0)</f>
        <v>14.640000000000001</v>
      </c>
      <c r="BG208" s="239">
        <f>IF(N208="zákl. prenesená",J208,0)</f>
        <v>0</v>
      </c>
      <c r="BH208" s="239">
        <f>IF(N208="zníž. prenesená",J208,0)</f>
        <v>0</v>
      </c>
      <c r="BI208" s="239">
        <f>IF(N208="nulová",J208,0)</f>
        <v>0</v>
      </c>
      <c r="BJ208" s="18" t="s">
        <v>157</v>
      </c>
      <c r="BK208" s="239">
        <f>ROUND(I208*H208,2)</f>
        <v>14.640000000000001</v>
      </c>
      <c r="BL208" s="18" t="s">
        <v>191</v>
      </c>
      <c r="BM208" s="238" t="s">
        <v>765</v>
      </c>
    </row>
    <row r="209" s="2" customFormat="1" ht="16.30189" customHeight="1">
      <c r="A209" s="35"/>
      <c r="B209" s="36"/>
      <c r="C209" s="265" t="s">
        <v>327</v>
      </c>
      <c r="D209" s="265" t="s">
        <v>410</v>
      </c>
      <c r="E209" s="266" t="s">
        <v>766</v>
      </c>
      <c r="F209" s="267" t="s">
        <v>767</v>
      </c>
      <c r="G209" s="268" t="s">
        <v>187</v>
      </c>
      <c r="H209" s="269">
        <v>2</v>
      </c>
      <c r="I209" s="270">
        <v>158.74000000000001</v>
      </c>
      <c r="J209" s="270">
        <f>ROUND(I209*H209,2)</f>
        <v>317.48000000000002</v>
      </c>
      <c r="K209" s="271"/>
      <c r="L209" s="272"/>
      <c r="M209" s="273" t="s">
        <v>1</v>
      </c>
      <c r="N209" s="274" t="s">
        <v>40</v>
      </c>
      <c r="O209" s="236">
        <v>0</v>
      </c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8" t="s">
        <v>228</v>
      </c>
      <c r="AT209" s="238" t="s">
        <v>410</v>
      </c>
      <c r="AU209" s="238" t="s">
        <v>157</v>
      </c>
      <c r="AY209" s="18" t="s">
        <v>149</v>
      </c>
      <c r="BE209" s="239">
        <f>IF(N209="základná",J209,0)</f>
        <v>0</v>
      </c>
      <c r="BF209" s="239">
        <f>IF(N209="znížená",J209,0)</f>
        <v>317.48000000000002</v>
      </c>
      <c r="BG209" s="239">
        <f>IF(N209="zákl. prenesená",J209,0)</f>
        <v>0</v>
      </c>
      <c r="BH209" s="239">
        <f>IF(N209="zníž. prenesená",J209,0)</f>
        <v>0</v>
      </c>
      <c r="BI209" s="239">
        <f>IF(N209="nulová",J209,0)</f>
        <v>0</v>
      </c>
      <c r="BJ209" s="18" t="s">
        <v>157</v>
      </c>
      <c r="BK209" s="239">
        <f>ROUND(I209*H209,2)</f>
        <v>317.48000000000002</v>
      </c>
      <c r="BL209" s="18" t="s">
        <v>191</v>
      </c>
      <c r="BM209" s="238" t="s">
        <v>768</v>
      </c>
    </row>
    <row r="210" s="2" customFormat="1" ht="36.72453" customHeight="1">
      <c r="A210" s="35"/>
      <c r="B210" s="36"/>
      <c r="C210" s="227" t="s">
        <v>769</v>
      </c>
      <c r="D210" s="227" t="s">
        <v>152</v>
      </c>
      <c r="E210" s="228" t="s">
        <v>770</v>
      </c>
      <c r="F210" s="229" t="s">
        <v>771</v>
      </c>
      <c r="G210" s="230" t="s">
        <v>261</v>
      </c>
      <c r="H210" s="231">
        <v>0.34699999999999998</v>
      </c>
      <c r="I210" s="232">
        <v>76.5</v>
      </c>
      <c r="J210" s="232">
        <f>ROUND(I210*H210,2)</f>
        <v>26.550000000000001</v>
      </c>
      <c r="K210" s="233"/>
      <c r="L210" s="38"/>
      <c r="M210" s="234" t="s">
        <v>1</v>
      </c>
      <c r="N210" s="235" t="s">
        <v>40</v>
      </c>
      <c r="O210" s="236">
        <v>0</v>
      </c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8" t="s">
        <v>191</v>
      </c>
      <c r="AT210" s="238" t="s">
        <v>152</v>
      </c>
      <c r="AU210" s="238" t="s">
        <v>157</v>
      </c>
      <c r="AY210" s="18" t="s">
        <v>149</v>
      </c>
      <c r="BE210" s="239">
        <f>IF(N210="základná",J210,0)</f>
        <v>0</v>
      </c>
      <c r="BF210" s="239">
        <f>IF(N210="znížená",J210,0)</f>
        <v>26.550000000000001</v>
      </c>
      <c r="BG210" s="239">
        <f>IF(N210="zákl. prenesená",J210,0)</f>
        <v>0</v>
      </c>
      <c r="BH210" s="239">
        <f>IF(N210="zníž. prenesená",J210,0)</f>
        <v>0</v>
      </c>
      <c r="BI210" s="239">
        <f>IF(N210="nulová",J210,0)</f>
        <v>0</v>
      </c>
      <c r="BJ210" s="18" t="s">
        <v>157</v>
      </c>
      <c r="BK210" s="239">
        <f>ROUND(I210*H210,2)</f>
        <v>26.550000000000001</v>
      </c>
      <c r="BL210" s="18" t="s">
        <v>191</v>
      </c>
      <c r="BM210" s="238" t="s">
        <v>772</v>
      </c>
    </row>
    <row r="211" s="2" customFormat="1" ht="16.30189" customHeight="1">
      <c r="A211" s="35"/>
      <c r="B211" s="36"/>
      <c r="C211" s="227" t="s">
        <v>330</v>
      </c>
      <c r="D211" s="227" t="s">
        <v>152</v>
      </c>
      <c r="E211" s="228" t="s">
        <v>773</v>
      </c>
      <c r="F211" s="229" t="s">
        <v>774</v>
      </c>
      <c r="G211" s="230" t="s">
        <v>187</v>
      </c>
      <c r="H211" s="231">
        <v>14</v>
      </c>
      <c r="I211" s="232">
        <v>1.8</v>
      </c>
      <c r="J211" s="232">
        <f>ROUND(I211*H211,2)</f>
        <v>25.199999999999999</v>
      </c>
      <c r="K211" s="233"/>
      <c r="L211" s="38"/>
      <c r="M211" s="234" t="s">
        <v>1</v>
      </c>
      <c r="N211" s="235" t="s">
        <v>40</v>
      </c>
      <c r="O211" s="236">
        <v>0</v>
      </c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8" t="s">
        <v>191</v>
      </c>
      <c r="AT211" s="238" t="s">
        <v>152</v>
      </c>
      <c r="AU211" s="238" t="s">
        <v>157</v>
      </c>
      <c r="AY211" s="18" t="s">
        <v>149</v>
      </c>
      <c r="BE211" s="239">
        <f>IF(N211="základná",J211,0)</f>
        <v>0</v>
      </c>
      <c r="BF211" s="239">
        <f>IF(N211="znížená",J211,0)</f>
        <v>25.199999999999999</v>
      </c>
      <c r="BG211" s="239">
        <f>IF(N211="zákl. prenesená",J211,0)</f>
        <v>0</v>
      </c>
      <c r="BH211" s="239">
        <f>IF(N211="zníž. prenesená",J211,0)</f>
        <v>0</v>
      </c>
      <c r="BI211" s="239">
        <f>IF(N211="nulová",J211,0)</f>
        <v>0</v>
      </c>
      <c r="BJ211" s="18" t="s">
        <v>157</v>
      </c>
      <c r="BK211" s="239">
        <f>ROUND(I211*H211,2)</f>
        <v>25.199999999999999</v>
      </c>
      <c r="BL211" s="18" t="s">
        <v>191</v>
      </c>
      <c r="BM211" s="238" t="s">
        <v>775</v>
      </c>
    </row>
    <row r="212" s="2" customFormat="1" ht="21.0566" customHeight="1">
      <c r="A212" s="35"/>
      <c r="B212" s="36"/>
      <c r="C212" s="227" t="s">
        <v>776</v>
      </c>
      <c r="D212" s="227" t="s">
        <v>152</v>
      </c>
      <c r="E212" s="228" t="s">
        <v>777</v>
      </c>
      <c r="F212" s="229" t="s">
        <v>778</v>
      </c>
      <c r="G212" s="230" t="s">
        <v>187</v>
      </c>
      <c r="H212" s="231">
        <v>3</v>
      </c>
      <c r="I212" s="232">
        <v>6.8899999999999997</v>
      </c>
      <c r="J212" s="232">
        <f>ROUND(I212*H212,2)</f>
        <v>20.670000000000002</v>
      </c>
      <c r="K212" s="233"/>
      <c r="L212" s="38"/>
      <c r="M212" s="234" t="s">
        <v>1</v>
      </c>
      <c r="N212" s="235" t="s">
        <v>40</v>
      </c>
      <c r="O212" s="236">
        <v>0</v>
      </c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8" t="s">
        <v>191</v>
      </c>
      <c r="AT212" s="238" t="s">
        <v>152</v>
      </c>
      <c r="AU212" s="238" t="s">
        <v>157</v>
      </c>
      <c r="AY212" s="18" t="s">
        <v>149</v>
      </c>
      <c r="BE212" s="239">
        <f>IF(N212="základná",J212,0)</f>
        <v>0</v>
      </c>
      <c r="BF212" s="239">
        <f>IF(N212="znížená",J212,0)</f>
        <v>20.670000000000002</v>
      </c>
      <c r="BG212" s="239">
        <f>IF(N212="zákl. prenesená",J212,0)</f>
        <v>0</v>
      </c>
      <c r="BH212" s="239">
        <f>IF(N212="zníž. prenesená",J212,0)</f>
        <v>0</v>
      </c>
      <c r="BI212" s="239">
        <f>IF(N212="nulová",J212,0)</f>
        <v>0</v>
      </c>
      <c r="BJ212" s="18" t="s">
        <v>157</v>
      </c>
      <c r="BK212" s="239">
        <f>ROUND(I212*H212,2)</f>
        <v>20.670000000000002</v>
      </c>
      <c r="BL212" s="18" t="s">
        <v>191</v>
      </c>
      <c r="BM212" s="238" t="s">
        <v>779</v>
      </c>
    </row>
    <row r="213" s="2" customFormat="1" ht="23.4566" customHeight="1">
      <c r="A213" s="35"/>
      <c r="B213" s="36"/>
      <c r="C213" s="265" t="s">
        <v>335</v>
      </c>
      <c r="D213" s="265" t="s">
        <v>410</v>
      </c>
      <c r="E213" s="266" t="s">
        <v>780</v>
      </c>
      <c r="F213" s="267" t="s">
        <v>781</v>
      </c>
      <c r="G213" s="268" t="s">
        <v>187</v>
      </c>
      <c r="H213" s="269">
        <v>3</v>
      </c>
      <c r="I213" s="270">
        <v>9.4100000000000001</v>
      </c>
      <c r="J213" s="270">
        <f>ROUND(I213*H213,2)</f>
        <v>28.23</v>
      </c>
      <c r="K213" s="271"/>
      <c r="L213" s="272"/>
      <c r="M213" s="273" t="s">
        <v>1</v>
      </c>
      <c r="N213" s="274" t="s">
        <v>40</v>
      </c>
      <c r="O213" s="236">
        <v>0</v>
      </c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8" t="s">
        <v>228</v>
      </c>
      <c r="AT213" s="238" t="s">
        <v>410</v>
      </c>
      <c r="AU213" s="238" t="s">
        <v>157</v>
      </c>
      <c r="AY213" s="18" t="s">
        <v>149</v>
      </c>
      <c r="BE213" s="239">
        <f>IF(N213="základná",J213,0)</f>
        <v>0</v>
      </c>
      <c r="BF213" s="239">
        <f>IF(N213="znížená",J213,0)</f>
        <v>28.23</v>
      </c>
      <c r="BG213" s="239">
        <f>IF(N213="zákl. prenesená",J213,0)</f>
        <v>0</v>
      </c>
      <c r="BH213" s="239">
        <f>IF(N213="zníž. prenesená",J213,0)</f>
        <v>0</v>
      </c>
      <c r="BI213" s="239">
        <f>IF(N213="nulová",J213,0)</f>
        <v>0</v>
      </c>
      <c r="BJ213" s="18" t="s">
        <v>157</v>
      </c>
      <c r="BK213" s="239">
        <f>ROUND(I213*H213,2)</f>
        <v>28.23</v>
      </c>
      <c r="BL213" s="18" t="s">
        <v>191</v>
      </c>
      <c r="BM213" s="238" t="s">
        <v>782</v>
      </c>
    </row>
    <row r="214" s="2" customFormat="1" ht="31.92453" customHeight="1">
      <c r="A214" s="35"/>
      <c r="B214" s="36"/>
      <c r="C214" s="265" t="s">
        <v>783</v>
      </c>
      <c r="D214" s="265" t="s">
        <v>410</v>
      </c>
      <c r="E214" s="266" t="s">
        <v>784</v>
      </c>
      <c r="F214" s="267" t="s">
        <v>785</v>
      </c>
      <c r="G214" s="268" t="s">
        <v>187</v>
      </c>
      <c r="H214" s="269">
        <v>3</v>
      </c>
      <c r="I214" s="270">
        <v>8.0600000000000005</v>
      </c>
      <c r="J214" s="270">
        <f>ROUND(I214*H214,2)</f>
        <v>24.18</v>
      </c>
      <c r="K214" s="271"/>
      <c r="L214" s="272"/>
      <c r="M214" s="273" t="s">
        <v>1</v>
      </c>
      <c r="N214" s="274" t="s">
        <v>40</v>
      </c>
      <c r="O214" s="236">
        <v>0</v>
      </c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8" t="s">
        <v>228</v>
      </c>
      <c r="AT214" s="238" t="s">
        <v>410</v>
      </c>
      <c r="AU214" s="238" t="s">
        <v>157</v>
      </c>
      <c r="AY214" s="18" t="s">
        <v>149</v>
      </c>
      <c r="BE214" s="239">
        <f>IF(N214="základná",J214,0)</f>
        <v>0</v>
      </c>
      <c r="BF214" s="239">
        <f>IF(N214="znížená",J214,0)</f>
        <v>24.18</v>
      </c>
      <c r="BG214" s="239">
        <f>IF(N214="zákl. prenesená",J214,0)</f>
        <v>0</v>
      </c>
      <c r="BH214" s="239">
        <f>IF(N214="zníž. prenesená",J214,0)</f>
        <v>0</v>
      </c>
      <c r="BI214" s="239">
        <f>IF(N214="nulová",J214,0)</f>
        <v>0</v>
      </c>
      <c r="BJ214" s="18" t="s">
        <v>157</v>
      </c>
      <c r="BK214" s="239">
        <f>ROUND(I214*H214,2)</f>
        <v>24.18</v>
      </c>
      <c r="BL214" s="18" t="s">
        <v>191</v>
      </c>
      <c r="BM214" s="238" t="s">
        <v>786</v>
      </c>
    </row>
    <row r="215" s="2" customFormat="1" ht="16.30189" customHeight="1">
      <c r="A215" s="35"/>
      <c r="B215" s="36"/>
      <c r="C215" s="227" t="s">
        <v>340</v>
      </c>
      <c r="D215" s="227" t="s">
        <v>152</v>
      </c>
      <c r="E215" s="228" t="s">
        <v>787</v>
      </c>
      <c r="F215" s="229" t="s">
        <v>788</v>
      </c>
      <c r="G215" s="230" t="s">
        <v>187</v>
      </c>
      <c r="H215" s="231">
        <v>34</v>
      </c>
      <c r="I215" s="232">
        <v>8.2799999999999994</v>
      </c>
      <c r="J215" s="232">
        <f>ROUND(I215*H215,2)</f>
        <v>281.51999999999998</v>
      </c>
      <c r="K215" s="233"/>
      <c r="L215" s="38"/>
      <c r="M215" s="234" t="s">
        <v>1</v>
      </c>
      <c r="N215" s="235" t="s">
        <v>40</v>
      </c>
      <c r="O215" s="236">
        <v>0</v>
      </c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8" t="s">
        <v>191</v>
      </c>
      <c r="AT215" s="238" t="s">
        <v>152</v>
      </c>
      <c r="AU215" s="238" t="s">
        <v>157</v>
      </c>
      <c r="AY215" s="18" t="s">
        <v>149</v>
      </c>
      <c r="BE215" s="239">
        <f>IF(N215="základná",J215,0)</f>
        <v>0</v>
      </c>
      <c r="BF215" s="239">
        <f>IF(N215="znížená",J215,0)</f>
        <v>281.51999999999998</v>
      </c>
      <c r="BG215" s="239">
        <f>IF(N215="zákl. prenesená",J215,0)</f>
        <v>0</v>
      </c>
      <c r="BH215" s="239">
        <f>IF(N215="zníž. prenesená",J215,0)</f>
        <v>0</v>
      </c>
      <c r="BI215" s="239">
        <f>IF(N215="nulová",J215,0)</f>
        <v>0</v>
      </c>
      <c r="BJ215" s="18" t="s">
        <v>157</v>
      </c>
      <c r="BK215" s="239">
        <f>ROUND(I215*H215,2)</f>
        <v>281.51999999999998</v>
      </c>
      <c r="BL215" s="18" t="s">
        <v>191</v>
      </c>
      <c r="BM215" s="238" t="s">
        <v>789</v>
      </c>
    </row>
    <row r="216" s="2" customFormat="1" ht="23.4566" customHeight="1">
      <c r="A216" s="35"/>
      <c r="B216" s="36"/>
      <c r="C216" s="265" t="s">
        <v>790</v>
      </c>
      <c r="D216" s="265" t="s">
        <v>410</v>
      </c>
      <c r="E216" s="266" t="s">
        <v>791</v>
      </c>
      <c r="F216" s="267" t="s">
        <v>792</v>
      </c>
      <c r="G216" s="268" t="s">
        <v>187</v>
      </c>
      <c r="H216" s="269">
        <v>34</v>
      </c>
      <c r="I216" s="270">
        <v>12.52</v>
      </c>
      <c r="J216" s="270">
        <f>ROUND(I216*H216,2)</f>
        <v>425.68000000000001</v>
      </c>
      <c r="K216" s="271"/>
      <c r="L216" s="272"/>
      <c r="M216" s="273" t="s">
        <v>1</v>
      </c>
      <c r="N216" s="274" t="s">
        <v>40</v>
      </c>
      <c r="O216" s="236">
        <v>0</v>
      </c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8" t="s">
        <v>228</v>
      </c>
      <c r="AT216" s="238" t="s">
        <v>410</v>
      </c>
      <c r="AU216" s="238" t="s">
        <v>157</v>
      </c>
      <c r="AY216" s="18" t="s">
        <v>149</v>
      </c>
      <c r="BE216" s="239">
        <f>IF(N216="základná",J216,0)</f>
        <v>0</v>
      </c>
      <c r="BF216" s="239">
        <f>IF(N216="znížená",J216,0)</f>
        <v>425.68000000000001</v>
      </c>
      <c r="BG216" s="239">
        <f>IF(N216="zákl. prenesená",J216,0)</f>
        <v>0</v>
      </c>
      <c r="BH216" s="239">
        <f>IF(N216="zníž. prenesená",J216,0)</f>
        <v>0</v>
      </c>
      <c r="BI216" s="239">
        <f>IF(N216="nulová",J216,0)</f>
        <v>0</v>
      </c>
      <c r="BJ216" s="18" t="s">
        <v>157</v>
      </c>
      <c r="BK216" s="239">
        <f>ROUND(I216*H216,2)</f>
        <v>425.68000000000001</v>
      </c>
      <c r="BL216" s="18" t="s">
        <v>191</v>
      </c>
      <c r="BM216" s="238" t="s">
        <v>793</v>
      </c>
    </row>
    <row r="217" s="2" customFormat="1" ht="23.4566" customHeight="1">
      <c r="A217" s="35"/>
      <c r="B217" s="36"/>
      <c r="C217" s="227" t="s">
        <v>345</v>
      </c>
      <c r="D217" s="227" t="s">
        <v>152</v>
      </c>
      <c r="E217" s="228" t="s">
        <v>794</v>
      </c>
      <c r="F217" s="229" t="s">
        <v>795</v>
      </c>
      <c r="G217" s="230" t="s">
        <v>704</v>
      </c>
      <c r="H217" s="231">
        <v>14</v>
      </c>
      <c r="I217" s="232">
        <v>4.5899999999999999</v>
      </c>
      <c r="J217" s="232">
        <f>ROUND(I217*H217,2)</f>
        <v>64.260000000000005</v>
      </c>
      <c r="K217" s="233"/>
      <c r="L217" s="38"/>
      <c r="M217" s="234" t="s">
        <v>1</v>
      </c>
      <c r="N217" s="235" t="s">
        <v>40</v>
      </c>
      <c r="O217" s="236">
        <v>0</v>
      </c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8" t="s">
        <v>191</v>
      </c>
      <c r="AT217" s="238" t="s">
        <v>152</v>
      </c>
      <c r="AU217" s="238" t="s">
        <v>157</v>
      </c>
      <c r="AY217" s="18" t="s">
        <v>149</v>
      </c>
      <c r="BE217" s="239">
        <f>IF(N217="základná",J217,0)</f>
        <v>0</v>
      </c>
      <c r="BF217" s="239">
        <f>IF(N217="znížená",J217,0)</f>
        <v>64.260000000000005</v>
      </c>
      <c r="BG217" s="239">
        <f>IF(N217="zákl. prenesená",J217,0)</f>
        <v>0</v>
      </c>
      <c r="BH217" s="239">
        <f>IF(N217="zníž. prenesená",J217,0)</f>
        <v>0</v>
      </c>
      <c r="BI217" s="239">
        <f>IF(N217="nulová",J217,0)</f>
        <v>0</v>
      </c>
      <c r="BJ217" s="18" t="s">
        <v>157</v>
      </c>
      <c r="BK217" s="239">
        <f>ROUND(I217*H217,2)</f>
        <v>64.260000000000005</v>
      </c>
      <c r="BL217" s="18" t="s">
        <v>191</v>
      </c>
      <c r="BM217" s="238" t="s">
        <v>796</v>
      </c>
    </row>
    <row r="218" s="2" customFormat="1" ht="31.92453" customHeight="1">
      <c r="A218" s="35"/>
      <c r="B218" s="36"/>
      <c r="C218" s="227" t="s">
        <v>797</v>
      </c>
      <c r="D218" s="227" t="s">
        <v>152</v>
      </c>
      <c r="E218" s="228" t="s">
        <v>798</v>
      </c>
      <c r="F218" s="229" t="s">
        <v>799</v>
      </c>
      <c r="G218" s="230" t="s">
        <v>187</v>
      </c>
      <c r="H218" s="231">
        <v>17</v>
      </c>
      <c r="I218" s="232">
        <v>15.470000000000001</v>
      </c>
      <c r="J218" s="232">
        <f>ROUND(I218*H218,2)</f>
        <v>262.99000000000001</v>
      </c>
      <c r="K218" s="233"/>
      <c r="L218" s="38"/>
      <c r="M218" s="234" t="s">
        <v>1</v>
      </c>
      <c r="N218" s="235" t="s">
        <v>40</v>
      </c>
      <c r="O218" s="236">
        <v>0</v>
      </c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8" t="s">
        <v>191</v>
      </c>
      <c r="AT218" s="238" t="s">
        <v>152</v>
      </c>
      <c r="AU218" s="238" t="s">
        <v>157</v>
      </c>
      <c r="AY218" s="18" t="s">
        <v>149</v>
      </c>
      <c r="BE218" s="239">
        <f>IF(N218="základná",J218,0)</f>
        <v>0</v>
      </c>
      <c r="BF218" s="239">
        <f>IF(N218="znížená",J218,0)</f>
        <v>262.99000000000001</v>
      </c>
      <c r="BG218" s="239">
        <f>IF(N218="zákl. prenesená",J218,0)</f>
        <v>0</v>
      </c>
      <c r="BH218" s="239">
        <f>IF(N218="zníž. prenesená",J218,0)</f>
        <v>0</v>
      </c>
      <c r="BI218" s="239">
        <f>IF(N218="nulová",J218,0)</f>
        <v>0</v>
      </c>
      <c r="BJ218" s="18" t="s">
        <v>157</v>
      </c>
      <c r="BK218" s="239">
        <f>ROUND(I218*H218,2)</f>
        <v>262.99000000000001</v>
      </c>
      <c r="BL218" s="18" t="s">
        <v>191</v>
      </c>
      <c r="BM218" s="238" t="s">
        <v>800</v>
      </c>
    </row>
    <row r="219" s="2" customFormat="1" ht="16.30189" customHeight="1">
      <c r="A219" s="35"/>
      <c r="B219" s="36"/>
      <c r="C219" s="265" t="s">
        <v>352</v>
      </c>
      <c r="D219" s="265" t="s">
        <v>410</v>
      </c>
      <c r="E219" s="266" t="s">
        <v>801</v>
      </c>
      <c r="F219" s="267" t="s">
        <v>802</v>
      </c>
      <c r="G219" s="268" t="s">
        <v>187</v>
      </c>
      <c r="H219" s="269">
        <v>17</v>
      </c>
      <c r="I219" s="270">
        <v>72.700000000000003</v>
      </c>
      <c r="J219" s="270">
        <f>ROUND(I219*H219,2)</f>
        <v>1235.9000000000001</v>
      </c>
      <c r="K219" s="271"/>
      <c r="L219" s="272"/>
      <c r="M219" s="273" t="s">
        <v>1</v>
      </c>
      <c r="N219" s="274" t="s">
        <v>40</v>
      </c>
      <c r="O219" s="236">
        <v>0</v>
      </c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8" t="s">
        <v>228</v>
      </c>
      <c r="AT219" s="238" t="s">
        <v>410</v>
      </c>
      <c r="AU219" s="238" t="s">
        <v>157</v>
      </c>
      <c r="AY219" s="18" t="s">
        <v>149</v>
      </c>
      <c r="BE219" s="239">
        <f>IF(N219="základná",J219,0)</f>
        <v>0</v>
      </c>
      <c r="BF219" s="239">
        <f>IF(N219="znížená",J219,0)</f>
        <v>1235.9000000000001</v>
      </c>
      <c r="BG219" s="239">
        <f>IF(N219="zákl. prenesená",J219,0)</f>
        <v>0</v>
      </c>
      <c r="BH219" s="239">
        <f>IF(N219="zníž. prenesená",J219,0)</f>
        <v>0</v>
      </c>
      <c r="BI219" s="239">
        <f>IF(N219="nulová",J219,0)</f>
        <v>0</v>
      </c>
      <c r="BJ219" s="18" t="s">
        <v>157</v>
      </c>
      <c r="BK219" s="239">
        <f>ROUND(I219*H219,2)</f>
        <v>1235.9000000000001</v>
      </c>
      <c r="BL219" s="18" t="s">
        <v>191</v>
      </c>
      <c r="BM219" s="238" t="s">
        <v>467</v>
      </c>
    </row>
    <row r="220" s="2" customFormat="1" ht="21.0566" customHeight="1">
      <c r="A220" s="35"/>
      <c r="B220" s="36"/>
      <c r="C220" s="227" t="s">
        <v>803</v>
      </c>
      <c r="D220" s="227" t="s">
        <v>152</v>
      </c>
      <c r="E220" s="228" t="s">
        <v>804</v>
      </c>
      <c r="F220" s="229" t="s">
        <v>805</v>
      </c>
      <c r="G220" s="230" t="s">
        <v>187</v>
      </c>
      <c r="H220" s="231">
        <v>2</v>
      </c>
      <c r="I220" s="232">
        <v>4.0700000000000003</v>
      </c>
      <c r="J220" s="232">
        <f>ROUND(I220*H220,2)</f>
        <v>8.1400000000000006</v>
      </c>
      <c r="K220" s="233"/>
      <c r="L220" s="38"/>
      <c r="M220" s="234" t="s">
        <v>1</v>
      </c>
      <c r="N220" s="235" t="s">
        <v>40</v>
      </c>
      <c r="O220" s="236">
        <v>0</v>
      </c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8" t="s">
        <v>191</v>
      </c>
      <c r="AT220" s="238" t="s">
        <v>152</v>
      </c>
      <c r="AU220" s="238" t="s">
        <v>157</v>
      </c>
      <c r="AY220" s="18" t="s">
        <v>149</v>
      </c>
      <c r="BE220" s="239">
        <f>IF(N220="základná",J220,0)</f>
        <v>0</v>
      </c>
      <c r="BF220" s="239">
        <f>IF(N220="znížená",J220,0)</f>
        <v>8.1400000000000006</v>
      </c>
      <c r="BG220" s="239">
        <f>IF(N220="zákl. prenesená",J220,0)</f>
        <v>0</v>
      </c>
      <c r="BH220" s="239">
        <f>IF(N220="zníž. prenesená",J220,0)</f>
        <v>0</v>
      </c>
      <c r="BI220" s="239">
        <f>IF(N220="nulová",J220,0)</f>
        <v>0</v>
      </c>
      <c r="BJ220" s="18" t="s">
        <v>157</v>
      </c>
      <c r="BK220" s="239">
        <f>ROUND(I220*H220,2)</f>
        <v>8.1400000000000006</v>
      </c>
      <c r="BL220" s="18" t="s">
        <v>191</v>
      </c>
      <c r="BM220" s="238" t="s">
        <v>806</v>
      </c>
    </row>
    <row r="221" s="2" customFormat="1" ht="16.30189" customHeight="1">
      <c r="A221" s="35"/>
      <c r="B221" s="36"/>
      <c r="C221" s="265" t="s">
        <v>360</v>
      </c>
      <c r="D221" s="265" t="s">
        <v>410</v>
      </c>
      <c r="E221" s="266" t="s">
        <v>807</v>
      </c>
      <c r="F221" s="267" t="s">
        <v>808</v>
      </c>
      <c r="G221" s="268" t="s">
        <v>187</v>
      </c>
      <c r="H221" s="269">
        <v>2</v>
      </c>
      <c r="I221" s="270">
        <v>84.140000000000001</v>
      </c>
      <c r="J221" s="270">
        <f>ROUND(I221*H221,2)</f>
        <v>168.28</v>
      </c>
      <c r="K221" s="271"/>
      <c r="L221" s="272"/>
      <c r="M221" s="273" t="s">
        <v>1</v>
      </c>
      <c r="N221" s="274" t="s">
        <v>40</v>
      </c>
      <c r="O221" s="236">
        <v>0</v>
      </c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8" t="s">
        <v>228</v>
      </c>
      <c r="AT221" s="238" t="s">
        <v>410</v>
      </c>
      <c r="AU221" s="238" t="s">
        <v>157</v>
      </c>
      <c r="AY221" s="18" t="s">
        <v>149</v>
      </c>
      <c r="BE221" s="239">
        <f>IF(N221="základná",J221,0)</f>
        <v>0</v>
      </c>
      <c r="BF221" s="239">
        <f>IF(N221="znížená",J221,0)</f>
        <v>168.28</v>
      </c>
      <c r="BG221" s="239">
        <f>IF(N221="zákl. prenesená",J221,0)</f>
        <v>0</v>
      </c>
      <c r="BH221" s="239">
        <f>IF(N221="zníž. prenesená",J221,0)</f>
        <v>0</v>
      </c>
      <c r="BI221" s="239">
        <f>IF(N221="nulová",J221,0)</f>
        <v>0</v>
      </c>
      <c r="BJ221" s="18" t="s">
        <v>157</v>
      </c>
      <c r="BK221" s="239">
        <f>ROUND(I221*H221,2)</f>
        <v>168.28</v>
      </c>
      <c r="BL221" s="18" t="s">
        <v>191</v>
      </c>
      <c r="BM221" s="238" t="s">
        <v>809</v>
      </c>
    </row>
    <row r="222" s="2" customFormat="1" ht="21.0566" customHeight="1">
      <c r="A222" s="35"/>
      <c r="B222" s="36"/>
      <c r="C222" s="265" t="s">
        <v>810</v>
      </c>
      <c r="D222" s="265" t="s">
        <v>410</v>
      </c>
      <c r="E222" s="266" t="s">
        <v>811</v>
      </c>
      <c r="F222" s="267" t="s">
        <v>812</v>
      </c>
      <c r="G222" s="268" t="s">
        <v>187</v>
      </c>
      <c r="H222" s="269">
        <v>2</v>
      </c>
      <c r="I222" s="270">
        <v>24.800000000000001</v>
      </c>
      <c r="J222" s="270">
        <f>ROUND(I222*H222,2)</f>
        <v>49.600000000000001</v>
      </c>
      <c r="K222" s="271"/>
      <c r="L222" s="272"/>
      <c r="M222" s="273" t="s">
        <v>1</v>
      </c>
      <c r="N222" s="274" t="s">
        <v>40</v>
      </c>
      <c r="O222" s="236">
        <v>0</v>
      </c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8" t="s">
        <v>228</v>
      </c>
      <c r="AT222" s="238" t="s">
        <v>410</v>
      </c>
      <c r="AU222" s="238" t="s">
        <v>157</v>
      </c>
      <c r="AY222" s="18" t="s">
        <v>149</v>
      </c>
      <c r="BE222" s="239">
        <f>IF(N222="základná",J222,0)</f>
        <v>0</v>
      </c>
      <c r="BF222" s="239">
        <f>IF(N222="znížená",J222,0)</f>
        <v>49.600000000000001</v>
      </c>
      <c r="BG222" s="239">
        <f>IF(N222="zákl. prenesená",J222,0)</f>
        <v>0</v>
      </c>
      <c r="BH222" s="239">
        <f>IF(N222="zníž. prenesená",J222,0)</f>
        <v>0</v>
      </c>
      <c r="BI222" s="239">
        <f>IF(N222="nulová",J222,0)</f>
        <v>0</v>
      </c>
      <c r="BJ222" s="18" t="s">
        <v>157</v>
      </c>
      <c r="BK222" s="239">
        <f>ROUND(I222*H222,2)</f>
        <v>49.600000000000001</v>
      </c>
      <c r="BL222" s="18" t="s">
        <v>191</v>
      </c>
      <c r="BM222" s="238" t="s">
        <v>813</v>
      </c>
    </row>
    <row r="223" s="2" customFormat="1" ht="23.4566" customHeight="1">
      <c r="A223" s="35"/>
      <c r="B223" s="36"/>
      <c r="C223" s="227" t="s">
        <v>489</v>
      </c>
      <c r="D223" s="227" t="s">
        <v>152</v>
      </c>
      <c r="E223" s="228" t="s">
        <v>814</v>
      </c>
      <c r="F223" s="229" t="s">
        <v>815</v>
      </c>
      <c r="G223" s="230" t="s">
        <v>187</v>
      </c>
      <c r="H223" s="231">
        <v>2</v>
      </c>
      <c r="I223" s="232">
        <v>3.29</v>
      </c>
      <c r="J223" s="232">
        <f>ROUND(I223*H223,2)</f>
        <v>6.5800000000000001</v>
      </c>
      <c r="K223" s="233"/>
      <c r="L223" s="38"/>
      <c r="M223" s="234" t="s">
        <v>1</v>
      </c>
      <c r="N223" s="235" t="s">
        <v>40</v>
      </c>
      <c r="O223" s="236">
        <v>0</v>
      </c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8" t="s">
        <v>191</v>
      </c>
      <c r="AT223" s="238" t="s">
        <v>152</v>
      </c>
      <c r="AU223" s="238" t="s">
        <v>157</v>
      </c>
      <c r="AY223" s="18" t="s">
        <v>149</v>
      </c>
      <c r="BE223" s="239">
        <f>IF(N223="základná",J223,0)</f>
        <v>0</v>
      </c>
      <c r="BF223" s="239">
        <f>IF(N223="znížená",J223,0)</f>
        <v>6.5800000000000001</v>
      </c>
      <c r="BG223" s="239">
        <f>IF(N223="zákl. prenesená",J223,0)</f>
        <v>0</v>
      </c>
      <c r="BH223" s="239">
        <f>IF(N223="zníž. prenesená",J223,0)</f>
        <v>0</v>
      </c>
      <c r="BI223" s="239">
        <f>IF(N223="nulová",J223,0)</f>
        <v>0</v>
      </c>
      <c r="BJ223" s="18" t="s">
        <v>157</v>
      </c>
      <c r="BK223" s="239">
        <f>ROUND(I223*H223,2)</f>
        <v>6.5800000000000001</v>
      </c>
      <c r="BL223" s="18" t="s">
        <v>191</v>
      </c>
      <c r="BM223" s="238" t="s">
        <v>816</v>
      </c>
    </row>
    <row r="224" s="2" customFormat="1" ht="36.72453" customHeight="1">
      <c r="A224" s="35"/>
      <c r="B224" s="36"/>
      <c r="C224" s="227" t="s">
        <v>817</v>
      </c>
      <c r="D224" s="227" t="s">
        <v>152</v>
      </c>
      <c r="E224" s="228" t="s">
        <v>818</v>
      </c>
      <c r="F224" s="229" t="s">
        <v>819</v>
      </c>
      <c r="G224" s="230" t="s">
        <v>187</v>
      </c>
      <c r="H224" s="231">
        <v>14</v>
      </c>
      <c r="I224" s="232">
        <v>1.6399999999999999</v>
      </c>
      <c r="J224" s="232">
        <f>ROUND(I224*H224,2)</f>
        <v>22.960000000000001</v>
      </c>
      <c r="K224" s="233"/>
      <c r="L224" s="38"/>
      <c r="M224" s="234" t="s">
        <v>1</v>
      </c>
      <c r="N224" s="235" t="s">
        <v>40</v>
      </c>
      <c r="O224" s="236">
        <v>0</v>
      </c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8" t="s">
        <v>191</v>
      </c>
      <c r="AT224" s="238" t="s">
        <v>152</v>
      </c>
      <c r="AU224" s="238" t="s">
        <v>157</v>
      </c>
      <c r="AY224" s="18" t="s">
        <v>149</v>
      </c>
      <c r="BE224" s="239">
        <f>IF(N224="základná",J224,0)</f>
        <v>0</v>
      </c>
      <c r="BF224" s="239">
        <f>IF(N224="znížená",J224,0)</f>
        <v>22.960000000000001</v>
      </c>
      <c r="BG224" s="239">
        <f>IF(N224="zákl. prenesená",J224,0)</f>
        <v>0</v>
      </c>
      <c r="BH224" s="239">
        <f>IF(N224="zníž. prenesená",J224,0)</f>
        <v>0</v>
      </c>
      <c r="BI224" s="239">
        <f>IF(N224="nulová",J224,0)</f>
        <v>0</v>
      </c>
      <c r="BJ224" s="18" t="s">
        <v>157</v>
      </c>
      <c r="BK224" s="239">
        <f>ROUND(I224*H224,2)</f>
        <v>22.960000000000001</v>
      </c>
      <c r="BL224" s="18" t="s">
        <v>191</v>
      </c>
      <c r="BM224" s="238" t="s">
        <v>820</v>
      </c>
    </row>
    <row r="225" s="2" customFormat="1" ht="23.4566" customHeight="1">
      <c r="A225" s="35"/>
      <c r="B225" s="36"/>
      <c r="C225" s="227" t="s">
        <v>494</v>
      </c>
      <c r="D225" s="227" t="s">
        <v>152</v>
      </c>
      <c r="E225" s="228" t="s">
        <v>821</v>
      </c>
      <c r="F225" s="229" t="s">
        <v>822</v>
      </c>
      <c r="G225" s="230" t="s">
        <v>187</v>
      </c>
      <c r="H225" s="231">
        <v>17</v>
      </c>
      <c r="I225" s="232">
        <v>8.8399999999999999</v>
      </c>
      <c r="J225" s="232">
        <f>ROUND(I225*H225,2)</f>
        <v>150.28</v>
      </c>
      <c r="K225" s="233"/>
      <c r="L225" s="38"/>
      <c r="M225" s="234" t="s">
        <v>1</v>
      </c>
      <c r="N225" s="235" t="s">
        <v>40</v>
      </c>
      <c r="O225" s="236">
        <v>0</v>
      </c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8" t="s">
        <v>191</v>
      </c>
      <c r="AT225" s="238" t="s">
        <v>152</v>
      </c>
      <c r="AU225" s="238" t="s">
        <v>157</v>
      </c>
      <c r="AY225" s="18" t="s">
        <v>149</v>
      </c>
      <c r="BE225" s="239">
        <f>IF(N225="základná",J225,0)</f>
        <v>0</v>
      </c>
      <c r="BF225" s="239">
        <f>IF(N225="znížená",J225,0)</f>
        <v>150.28</v>
      </c>
      <c r="BG225" s="239">
        <f>IF(N225="zákl. prenesená",J225,0)</f>
        <v>0</v>
      </c>
      <c r="BH225" s="239">
        <f>IF(N225="zníž. prenesená",J225,0)</f>
        <v>0</v>
      </c>
      <c r="BI225" s="239">
        <f>IF(N225="nulová",J225,0)</f>
        <v>0</v>
      </c>
      <c r="BJ225" s="18" t="s">
        <v>157</v>
      </c>
      <c r="BK225" s="239">
        <f>ROUND(I225*H225,2)</f>
        <v>150.28</v>
      </c>
      <c r="BL225" s="18" t="s">
        <v>191</v>
      </c>
      <c r="BM225" s="238" t="s">
        <v>823</v>
      </c>
    </row>
    <row r="226" s="2" customFormat="1" ht="21.0566" customHeight="1">
      <c r="A226" s="35"/>
      <c r="B226" s="36"/>
      <c r="C226" s="265" t="s">
        <v>824</v>
      </c>
      <c r="D226" s="265" t="s">
        <v>410</v>
      </c>
      <c r="E226" s="266" t="s">
        <v>825</v>
      </c>
      <c r="F226" s="267" t="s">
        <v>826</v>
      </c>
      <c r="G226" s="268" t="s">
        <v>187</v>
      </c>
      <c r="H226" s="269">
        <v>17</v>
      </c>
      <c r="I226" s="270">
        <v>26.530000000000001</v>
      </c>
      <c r="J226" s="270">
        <f>ROUND(I226*H226,2)</f>
        <v>451.00999999999999</v>
      </c>
      <c r="K226" s="271"/>
      <c r="L226" s="272"/>
      <c r="M226" s="273" t="s">
        <v>1</v>
      </c>
      <c r="N226" s="274" t="s">
        <v>40</v>
      </c>
      <c r="O226" s="236">
        <v>0</v>
      </c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8" t="s">
        <v>228</v>
      </c>
      <c r="AT226" s="238" t="s">
        <v>410</v>
      </c>
      <c r="AU226" s="238" t="s">
        <v>157</v>
      </c>
      <c r="AY226" s="18" t="s">
        <v>149</v>
      </c>
      <c r="BE226" s="239">
        <f>IF(N226="základná",J226,0)</f>
        <v>0</v>
      </c>
      <c r="BF226" s="239">
        <f>IF(N226="znížená",J226,0)</f>
        <v>451.00999999999999</v>
      </c>
      <c r="BG226" s="239">
        <f>IF(N226="zákl. prenesená",J226,0)</f>
        <v>0</v>
      </c>
      <c r="BH226" s="239">
        <f>IF(N226="zníž. prenesená",J226,0)</f>
        <v>0</v>
      </c>
      <c r="BI226" s="239">
        <f>IF(N226="nulová",J226,0)</f>
        <v>0</v>
      </c>
      <c r="BJ226" s="18" t="s">
        <v>157</v>
      </c>
      <c r="BK226" s="239">
        <f>ROUND(I226*H226,2)</f>
        <v>451.00999999999999</v>
      </c>
      <c r="BL226" s="18" t="s">
        <v>191</v>
      </c>
      <c r="BM226" s="238" t="s">
        <v>827</v>
      </c>
    </row>
    <row r="227" s="2" customFormat="1" ht="23.4566" customHeight="1">
      <c r="A227" s="35"/>
      <c r="B227" s="36"/>
      <c r="C227" s="227" t="s">
        <v>498</v>
      </c>
      <c r="D227" s="227" t="s">
        <v>152</v>
      </c>
      <c r="E227" s="228" t="s">
        <v>828</v>
      </c>
      <c r="F227" s="229" t="s">
        <v>829</v>
      </c>
      <c r="G227" s="230" t="s">
        <v>187</v>
      </c>
      <c r="H227" s="231">
        <v>3</v>
      </c>
      <c r="I227" s="232">
        <v>11.23</v>
      </c>
      <c r="J227" s="232">
        <f>ROUND(I227*H227,2)</f>
        <v>33.689999999999998</v>
      </c>
      <c r="K227" s="233"/>
      <c r="L227" s="38"/>
      <c r="M227" s="234" t="s">
        <v>1</v>
      </c>
      <c r="N227" s="235" t="s">
        <v>40</v>
      </c>
      <c r="O227" s="236">
        <v>0</v>
      </c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8" t="s">
        <v>191</v>
      </c>
      <c r="AT227" s="238" t="s">
        <v>152</v>
      </c>
      <c r="AU227" s="238" t="s">
        <v>157</v>
      </c>
      <c r="AY227" s="18" t="s">
        <v>149</v>
      </c>
      <c r="BE227" s="239">
        <f>IF(N227="základná",J227,0)</f>
        <v>0</v>
      </c>
      <c r="BF227" s="239">
        <f>IF(N227="znížená",J227,0)</f>
        <v>33.689999999999998</v>
      </c>
      <c r="BG227" s="239">
        <f>IF(N227="zákl. prenesená",J227,0)</f>
        <v>0</v>
      </c>
      <c r="BH227" s="239">
        <f>IF(N227="zníž. prenesená",J227,0)</f>
        <v>0</v>
      </c>
      <c r="BI227" s="239">
        <f>IF(N227="nulová",J227,0)</f>
        <v>0</v>
      </c>
      <c r="BJ227" s="18" t="s">
        <v>157</v>
      </c>
      <c r="BK227" s="239">
        <f>ROUND(I227*H227,2)</f>
        <v>33.689999999999998</v>
      </c>
      <c r="BL227" s="18" t="s">
        <v>191</v>
      </c>
      <c r="BM227" s="238" t="s">
        <v>830</v>
      </c>
    </row>
    <row r="228" s="2" customFormat="1" ht="36.72453" customHeight="1">
      <c r="A228" s="35"/>
      <c r="B228" s="36"/>
      <c r="C228" s="265" t="s">
        <v>831</v>
      </c>
      <c r="D228" s="265" t="s">
        <v>410</v>
      </c>
      <c r="E228" s="266" t="s">
        <v>832</v>
      </c>
      <c r="F228" s="267" t="s">
        <v>833</v>
      </c>
      <c r="G228" s="268" t="s">
        <v>187</v>
      </c>
      <c r="H228" s="269">
        <v>3</v>
      </c>
      <c r="I228" s="270">
        <v>50.090000000000003</v>
      </c>
      <c r="J228" s="270">
        <f>ROUND(I228*H228,2)</f>
        <v>150.27000000000001</v>
      </c>
      <c r="K228" s="271"/>
      <c r="L228" s="272"/>
      <c r="M228" s="273" t="s">
        <v>1</v>
      </c>
      <c r="N228" s="274" t="s">
        <v>40</v>
      </c>
      <c r="O228" s="236">
        <v>0</v>
      </c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8" t="s">
        <v>228</v>
      </c>
      <c r="AT228" s="238" t="s">
        <v>410</v>
      </c>
      <c r="AU228" s="238" t="s">
        <v>157</v>
      </c>
      <c r="AY228" s="18" t="s">
        <v>149</v>
      </c>
      <c r="BE228" s="239">
        <f>IF(N228="základná",J228,0)</f>
        <v>0</v>
      </c>
      <c r="BF228" s="239">
        <f>IF(N228="znížená",J228,0)</f>
        <v>150.27000000000001</v>
      </c>
      <c r="BG228" s="239">
        <f>IF(N228="zákl. prenesená",J228,0)</f>
        <v>0</v>
      </c>
      <c r="BH228" s="239">
        <f>IF(N228="zníž. prenesená",J228,0)</f>
        <v>0</v>
      </c>
      <c r="BI228" s="239">
        <f>IF(N228="nulová",J228,0)</f>
        <v>0</v>
      </c>
      <c r="BJ228" s="18" t="s">
        <v>157</v>
      </c>
      <c r="BK228" s="239">
        <f>ROUND(I228*H228,2)</f>
        <v>150.27000000000001</v>
      </c>
      <c r="BL228" s="18" t="s">
        <v>191</v>
      </c>
      <c r="BM228" s="238" t="s">
        <v>834</v>
      </c>
    </row>
    <row r="229" s="2" customFormat="1" ht="23.4566" customHeight="1">
      <c r="A229" s="35"/>
      <c r="B229" s="36"/>
      <c r="C229" s="227" t="s">
        <v>502</v>
      </c>
      <c r="D229" s="227" t="s">
        <v>152</v>
      </c>
      <c r="E229" s="228" t="s">
        <v>835</v>
      </c>
      <c r="F229" s="229" t="s">
        <v>836</v>
      </c>
      <c r="G229" s="230" t="s">
        <v>359</v>
      </c>
      <c r="H229" s="231">
        <v>151</v>
      </c>
      <c r="I229" s="232">
        <v>0.34999999999999998</v>
      </c>
      <c r="J229" s="232">
        <f>ROUND(I229*H229,2)</f>
        <v>52.850000000000001</v>
      </c>
      <c r="K229" s="233"/>
      <c r="L229" s="38"/>
      <c r="M229" s="234" t="s">
        <v>1</v>
      </c>
      <c r="N229" s="235" t="s">
        <v>40</v>
      </c>
      <c r="O229" s="236">
        <v>0</v>
      </c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8" t="s">
        <v>191</v>
      </c>
      <c r="AT229" s="238" t="s">
        <v>152</v>
      </c>
      <c r="AU229" s="238" t="s">
        <v>157</v>
      </c>
      <c r="AY229" s="18" t="s">
        <v>149</v>
      </c>
      <c r="BE229" s="239">
        <f>IF(N229="základná",J229,0)</f>
        <v>0</v>
      </c>
      <c r="BF229" s="239">
        <f>IF(N229="znížená",J229,0)</f>
        <v>52.850000000000001</v>
      </c>
      <c r="BG229" s="239">
        <f>IF(N229="zákl. prenesená",J229,0)</f>
        <v>0</v>
      </c>
      <c r="BH229" s="239">
        <f>IF(N229="zníž. prenesená",J229,0)</f>
        <v>0</v>
      </c>
      <c r="BI229" s="239">
        <f>IF(N229="nulová",J229,0)</f>
        <v>0</v>
      </c>
      <c r="BJ229" s="18" t="s">
        <v>157</v>
      </c>
      <c r="BK229" s="239">
        <f>ROUND(I229*H229,2)</f>
        <v>52.850000000000001</v>
      </c>
      <c r="BL229" s="18" t="s">
        <v>191</v>
      </c>
      <c r="BM229" s="238" t="s">
        <v>837</v>
      </c>
    </row>
    <row r="230" s="12" customFormat="1" ht="22.8" customHeight="1">
      <c r="A230" s="12"/>
      <c r="B230" s="212"/>
      <c r="C230" s="213"/>
      <c r="D230" s="214" t="s">
        <v>73</v>
      </c>
      <c r="E230" s="225" t="s">
        <v>308</v>
      </c>
      <c r="F230" s="225" t="s">
        <v>838</v>
      </c>
      <c r="G230" s="213"/>
      <c r="H230" s="213"/>
      <c r="I230" s="213"/>
      <c r="J230" s="226">
        <f>BK230</f>
        <v>1039.0999999999999</v>
      </c>
      <c r="K230" s="213"/>
      <c r="L230" s="217"/>
      <c r="M230" s="218"/>
      <c r="N230" s="219"/>
      <c r="O230" s="219"/>
      <c r="P230" s="220">
        <f>SUM(P231:P233)</f>
        <v>0</v>
      </c>
      <c r="Q230" s="219"/>
      <c r="R230" s="220">
        <f>SUM(R231:R233)</f>
        <v>0</v>
      </c>
      <c r="S230" s="219"/>
      <c r="T230" s="221">
        <f>SUM(T231:T233)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22" t="s">
        <v>157</v>
      </c>
      <c r="AT230" s="223" t="s">
        <v>73</v>
      </c>
      <c r="AU230" s="223" t="s">
        <v>82</v>
      </c>
      <c r="AY230" s="222" t="s">
        <v>149</v>
      </c>
      <c r="BK230" s="224">
        <f>SUM(BK231:BK233)</f>
        <v>1039.0999999999999</v>
      </c>
    </row>
    <row r="231" s="2" customFormat="1" ht="23.4566" customHeight="1">
      <c r="A231" s="35"/>
      <c r="B231" s="36"/>
      <c r="C231" s="227" t="s">
        <v>839</v>
      </c>
      <c r="D231" s="227" t="s">
        <v>152</v>
      </c>
      <c r="E231" s="228" t="s">
        <v>840</v>
      </c>
      <c r="F231" s="229" t="s">
        <v>841</v>
      </c>
      <c r="G231" s="230" t="s">
        <v>413</v>
      </c>
      <c r="H231" s="231">
        <v>50</v>
      </c>
      <c r="I231" s="232">
        <v>8.5399999999999991</v>
      </c>
      <c r="J231" s="232">
        <f>ROUND(I231*H231,2)</f>
        <v>427</v>
      </c>
      <c r="K231" s="233"/>
      <c r="L231" s="38"/>
      <c r="M231" s="234" t="s">
        <v>1</v>
      </c>
      <c r="N231" s="235" t="s">
        <v>40</v>
      </c>
      <c r="O231" s="236">
        <v>0</v>
      </c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8" t="s">
        <v>191</v>
      </c>
      <c r="AT231" s="238" t="s">
        <v>152</v>
      </c>
      <c r="AU231" s="238" t="s">
        <v>157</v>
      </c>
      <c r="AY231" s="18" t="s">
        <v>149</v>
      </c>
      <c r="BE231" s="239">
        <f>IF(N231="základná",J231,0)</f>
        <v>0</v>
      </c>
      <c r="BF231" s="239">
        <f>IF(N231="znížená",J231,0)</f>
        <v>427</v>
      </c>
      <c r="BG231" s="239">
        <f>IF(N231="zákl. prenesená",J231,0)</f>
        <v>0</v>
      </c>
      <c r="BH231" s="239">
        <f>IF(N231="zníž. prenesená",J231,0)</f>
        <v>0</v>
      </c>
      <c r="BI231" s="239">
        <f>IF(N231="nulová",J231,0)</f>
        <v>0</v>
      </c>
      <c r="BJ231" s="18" t="s">
        <v>157</v>
      </c>
      <c r="BK231" s="239">
        <f>ROUND(I231*H231,2)</f>
        <v>427</v>
      </c>
      <c r="BL231" s="18" t="s">
        <v>191</v>
      </c>
      <c r="BM231" s="238" t="s">
        <v>842</v>
      </c>
    </row>
    <row r="232" s="2" customFormat="1" ht="16.30189" customHeight="1">
      <c r="A232" s="35"/>
      <c r="B232" s="36"/>
      <c r="C232" s="265" t="s">
        <v>507</v>
      </c>
      <c r="D232" s="265" t="s">
        <v>410</v>
      </c>
      <c r="E232" s="266" t="s">
        <v>843</v>
      </c>
      <c r="F232" s="267" t="s">
        <v>844</v>
      </c>
      <c r="G232" s="268" t="s">
        <v>413</v>
      </c>
      <c r="H232" s="269">
        <v>50</v>
      </c>
      <c r="I232" s="270">
        <v>12</v>
      </c>
      <c r="J232" s="270">
        <f>ROUND(I232*H232,2)</f>
        <v>600</v>
      </c>
      <c r="K232" s="271"/>
      <c r="L232" s="272"/>
      <c r="M232" s="273" t="s">
        <v>1</v>
      </c>
      <c r="N232" s="274" t="s">
        <v>40</v>
      </c>
      <c r="O232" s="236">
        <v>0</v>
      </c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8" t="s">
        <v>228</v>
      </c>
      <c r="AT232" s="238" t="s">
        <v>410</v>
      </c>
      <c r="AU232" s="238" t="s">
        <v>157</v>
      </c>
      <c r="AY232" s="18" t="s">
        <v>149</v>
      </c>
      <c r="BE232" s="239">
        <f>IF(N232="základná",J232,0)</f>
        <v>0</v>
      </c>
      <c r="BF232" s="239">
        <f>IF(N232="znížená",J232,0)</f>
        <v>600</v>
      </c>
      <c r="BG232" s="239">
        <f>IF(N232="zákl. prenesená",J232,0)</f>
        <v>0</v>
      </c>
      <c r="BH232" s="239">
        <f>IF(N232="zníž. prenesená",J232,0)</f>
        <v>0</v>
      </c>
      <c r="BI232" s="239">
        <f>IF(N232="nulová",J232,0)</f>
        <v>0</v>
      </c>
      <c r="BJ232" s="18" t="s">
        <v>157</v>
      </c>
      <c r="BK232" s="239">
        <f>ROUND(I232*H232,2)</f>
        <v>600</v>
      </c>
      <c r="BL232" s="18" t="s">
        <v>191</v>
      </c>
      <c r="BM232" s="238" t="s">
        <v>845</v>
      </c>
    </row>
    <row r="233" s="2" customFormat="1" ht="23.4566" customHeight="1">
      <c r="A233" s="35"/>
      <c r="B233" s="36"/>
      <c r="C233" s="227" t="s">
        <v>846</v>
      </c>
      <c r="D233" s="227" t="s">
        <v>152</v>
      </c>
      <c r="E233" s="228" t="s">
        <v>847</v>
      </c>
      <c r="F233" s="229" t="s">
        <v>848</v>
      </c>
      <c r="G233" s="230" t="s">
        <v>359</v>
      </c>
      <c r="H233" s="231">
        <v>11</v>
      </c>
      <c r="I233" s="232">
        <v>1.1000000000000001</v>
      </c>
      <c r="J233" s="232">
        <f>ROUND(I233*H233,2)</f>
        <v>12.1</v>
      </c>
      <c r="K233" s="233"/>
      <c r="L233" s="38"/>
      <c r="M233" s="234" t="s">
        <v>1</v>
      </c>
      <c r="N233" s="235" t="s">
        <v>40</v>
      </c>
      <c r="O233" s="236">
        <v>0</v>
      </c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8" t="s">
        <v>191</v>
      </c>
      <c r="AT233" s="238" t="s">
        <v>152</v>
      </c>
      <c r="AU233" s="238" t="s">
        <v>157</v>
      </c>
      <c r="AY233" s="18" t="s">
        <v>149</v>
      </c>
      <c r="BE233" s="239">
        <f>IF(N233="základná",J233,0)</f>
        <v>0</v>
      </c>
      <c r="BF233" s="239">
        <f>IF(N233="znížená",J233,0)</f>
        <v>12.1</v>
      </c>
      <c r="BG233" s="239">
        <f>IF(N233="zákl. prenesená",J233,0)</f>
        <v>0</v>
      </c>
      <c r="BH233" s="239">
        <f>IF(N233="zníž. prenesená",J233,0)</f>
        <v>0</v>
      </c>
      <c r="BI233" s="239">
        <f>IF(N233="nulová",J233,0)</f>
        <v>0</v>
      </c>
      <c r="BJ233" s="18" t="s">
        <v>157</v>
      </c>
      <c r="BK233" s="239">
        <f>ROUND(I233*H233,2)</f>
        <v>12.1</v>
      </c>
      <c r="BL233" s="18" t="s">
        <v>191</v>
      </c>
      <c r="BM233" s="238" t="s">
        <v>849</v>
      </c>
    </row>
    <row r="234" s="12" customFormat="1" ht="25.92" customHeight="1">
      <c r="A234" s="12"/>
      <c r="B234" s="212"/>
      <c r="C234" s="213"/>
      <c r="D234" s="214" t="s">
        <v>73</v>
      </c>
      <c r="E234" s="215" t="s">
        <v>850</v>
      </c>
      <c r="F234" s="215" t="s">
        <v>851</v>
      </c>
      <c r="G234" s="213"/>
      <c r="H234" s="213"/>
      <c r="I234" s="213"/>
      <c r="J234" s="216">
        <f>BK234</f>
        <v>707</v>
      </c>
      <c r="K234" s="213"/>
      <c r="L234" s="217"/>
      <c r="M234" s="218"/>
      <c r="N234" s="219"/>
      <c r="O234" s="219"/>
      <c r="P234" s="220">
        <f>SUM(P235:P237)</f>
        <v>0</v>
      </c>
      <c r="Q234" s="219"/>
      <c r="R234" s="220">
        <f>SUM(R235:R237)</f>
        <v>0</v>
      </c>
      <c r="S234" s="219"/>
      <c r="T234" s="221">
        <f>SUM(T235:T237)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2" t="s">
        <v>156</v>
      </c>
      <c r="AT234" s="223" t="s">
        <v>73</v>
      </c>
      <c r="AU234" s="223" t="s">
        <v>74</v>
      </c>
      <c r="AY234" s="222" t="s">
        <v>149</v>
      </c>
      <c r="BK234" s="224">
        <f>SUM(BK235:BK237)</f>
        <v>707</v>
      </c>
    </row>
    <row r="235" s="2" customFormat="1" ht="23.4566" customHeight="1">
      <c r="A235" s="35"/>
      <c r="B235" s="36"/>
      <c r="C235" s="227" t="s">
        <v>512</v>
      </c>
      <c r="D235" s="227" t="s">
        <v>152</v>
      </c>
      <c r="E235" s="228" t="s">
        <v>852</v>
      </c>
      <c r="F235" s="229" t="s">
        <v>853</v>
      </c>
      <c r="G235" s="230" t="s">
        <v>609</v>
      </c>
      <c r="H235" s="231">
        <v>1</v>
      </c>
      <c r="I235" s="232">
        <v>145</v>
      </c>
      <c r="J235" s="232">
        <f>ROUND(I235*H235,2)</f>
        <v>145</v>
      </c>
      <c r="K235" s="233"/>
      <c r="L235" s="38"/>
      <c r="M235" s="234" t="s">
        <v>1</v>
      </c>
      <c r="N235" s="235" t="s">
        <v>40</v>
      </c>
      <c r="O235" s="236">
        <v>0</v>
      </c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8" t="s">
        <v>351</v>
      </c>
      <c r="AT235" s="238" t="s">
        <v>152</v>
      </c>
      <c r="AU235" s="238" t="s">
        <v>82</v>
      </c>
      <c r="AY235" s="18" t="s">
        <v>149</v>
      </c>
      <c r="BE235" s="239">
        <f>IF(N235="základná",J235,0)</f>
        <v>0</v>
      </c>
      <c r="BF235" s="239">
        <f>IF(N235="znížená",J235,0)</f>
        <v>145</v>
      </c>
      <c r="BG235" s="239">
        <f>IF(N235="zákl. prenesená",J235,0)</f>
        <v>0</v>
      </c>
      <c r="BH235" s="239">
        <f>IF(N235="zníž. prenesená",J235,0)</f>
        <v>0</v>
      </c>
      <c r="BI235" s="239">
        <f>IF(N235="nulová",J235,0)</f>
        <v>0</v>
      </c>
      <c r="BJ235" s="18" t="s">
        <v>157</v>
      </c>
      <c r="BK235" s="239">
        <f>ROUND(I235*H235,2)</f>
        <v>145</v>
      </c>
      <c r="BL235" s="18" t="s">
        <v>351</v>
      </c>
      <c r="BM235" s="238" t="s">
        <v>854</v>
      </c>
    </row>
    <row r="236" s="2" customFormat="1" ht="23.4566" customHeight="1">
      <c r="A236" s="35"/>
      <c r="B236" s="36"/>
      <c r="C236" s="227" t="s">
        <v>282</v>
      </c>
      <c r="D236" s="227" t="s">
        <v>152</v>
      </c>
      <c r="E236" s="228" t="s">
        <v>855</v>
      </c>
      <c r="F236" s="229" t="s">
        <v>856</v>
      </c>
      <c r="G236" s="230" t="s">
        <v>609</v>
      </c>
      <c r="H236" s="231">
        <v>1</v>
      </c>
      <c r="I236" s="232">
        <v>245</v>
      </c>
      <c r="J236" s="232">
        <f>ROUND(I236*H236,2)</f>
        <v>245</v>
      </c>
      <c r="K236" s="233"/>
      <c r="L236" s="38"/>
      <c r="M236" s="234" t="s">
        <v>1</v>
      </c>
      <c r="N236" s="235" t="s">
        <v>40</v>
      </c>
      <c r="O236" s="236">
        <v>0</v>
      </c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8" t="s">
        <v>351</v>
      </c>
      <c r="AT236" s="238" t="s">
        <v>152</v>
      </c>
      <c r="AU236" s="238" t="s">
        <v>82</v>
      </c>
      <c r="AY236" s="18" t="s">
        <v>149</v>
      </c>
      <c r="BE236" s="239">
        <f>IF(N236="základná",J236,0)</f>
        <v>0</v>
      </c>
      <c r="BF236" s="239">
        <f>IF(N236="znížená",J236,0)</f>
        <v>245</v>
      </c>
      <c r="BG236" s="239">
        <f>IF(N236="zákl. prenesená",J236,0)</f>
        <v>0</v>
      </c>
      <c r="BH236" s="239">
        <f>IF(N236="zníž. prenesená",J236,0)</f>
        <v>0</v>
      </c>
      <c r="BI236" s="239">
        <f>IF(N236="nulová",J236,0)</f>
        <v>0</v>
      </c>
      <c r="BJ236" s="18" t="s">
        <v>157</v>
      </c>
      <c r="BK236" s="239">
        <f>ROUND(I236*H236,2)</f>
        <v>245</v>
      </c>
      <c r="BL236" s="18" t="s">
        <v>351</v>
      </c>
      <c r="BM236" s="238" t="s">
        <v>857</v>
      </c>
    </row>
    <row r="237" s="2" customFormat="1" ht="21.0566" customHeight="1">
      <c r="A237" s="35"/>
      <c r="B237" s="36"/>
      <c r="C237" s="227" t="s">
        <v>515</v>
      </c>
      <c r="D237" s="227" t="s">
        <v>152</v>
      </c>
      <c r="E237" s="228" t="s">
        <v>858</v>
      </c>
      <c r="F237" s="229" t="s">
        <v>859</v>
      </c>
      <c r="G237" s="230" t="s">
        <v>609</v>
      </c>
      <c r="H237" s="231">
        <v>1</v>
      </c>
      <c r="I237" s="232">
        <v>317</v>
      </c>
      <c r="J237" s="232">
        <f>ROUND(I237*H237,2)</f>
        <v>317</v>
      </c>
      <c r="K237" s="233"/>
      <c r="L237" s="38"/>
      <c r="M237" s="234" t="s">
        <v>1</v>
      </c>
      <c r="N237" s="235" t="s">
        <v>40</v>
      </c>
      <c r="O237" s="236">
        <v>0</v>
      </c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8" t="s">
        <v>351</v>
      </c>
      <c r="AT237" s="238" t="s">
        <v>152</v>
      </c>
      <c r="AU237" s="238" t="s">
        <v>82</v>
      </c>
      <c r="AY237" s="18" t="s">
        <v>149</v>
      </c>
      <c r="BE237" s="239">
        <f>IF(N237="základná",J237,0)</f>
        <v>0</v>
      </c>
      <c r="BF237" s="239">
        <f>IF(N237="znížená",J237,0)</f>
        <v>317</v>
      </c>
      <c r="BG237" s="239">
        <f>IF(N237="zákl. prenesená",J237,0)</f>
        <v>0</v>
      </c>
      <c r="BH237" s="239">
        <f>IF(N237="zníž. prenesená",J237,0)</f>
        <v>0</v>
      </c>
      <c r="BI237" s="239">
        <f>IF(N237="nulová",J237,0)</f>
        <v>0</v>
      </c>
      <c r="BJ237" s="18" t="s">
        <v>157</v>
      </c>
      <c r="BK237" s="239">
        <f>ROUND(I237*H237,2)</f>
        <v>317</v>
      </c>
      <c r="BL237" s="18" t="s">
        <v>351</v>
      </c>
      <c r="BM237" s="238" t="s">
        <v>860</v>
      </c>
    </row>
    <row r="238" s="12" customFormat="1" ht="25.92" customHeight="1">
      <c r="A238" s="12"/>
      <c r="B238" s="212"/>
      <c r="C238" s="213"/>
      <c r="D238" s="214" t="s">
        <v>73</v>
      </c>
      <c r="E238" s="215" t="s">
        <v>361</v>
      </c>
      <c r="F238" s="215" t="s">
        <v>362</v>
      </c>
      <c r="G238" s="213"/>
      <c r="H238" s="213"/>
      <c r="I238" s="213"/>
      <c r="J238" s="216">
        <f>BK238</f>
        <v>0</v>
      </c>
      <c r="K238" s="213"/>
      <c r="L238" s="217"/>
      <c r="M238" s="261"/>
      <c r="N238" s="262"/>
      <c r="O238" s="262"/>
      <c r="P238" s="263">
        <v>0</v>
      </c>
      <c r="Q238" s="262"/>
      <c r="R238" s="263">
        <v>0</v>
      </c>
      <c r="S238" s="262"/>
      <c r="T238" s="264"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22" t="s">
        <v>82</v>
      </c>
      <c r="AT238" s="223" t="s">
        <v>73</v>
      </c>
      <c r="AU238" s="223" t="s">
        <v>74</v>
      </c>
      <c r="AY238" s="222" t="s">
        <v>149</v>
      </c>
      <c r="BK238" s="224">
        <v>0</v>
      </c>
    </row>
    <row r="239" s="2" customFormat="1" ht="6.96" customHeight="1">
      <c r="A239" s="35"/>
      <c r="B239" s="68"/>
      <c r="C239" s="69"/>
      <c r="D239" s="69"/>
      <c r="E239" s="69"/>
      <c r="F239" s="69"/>
      <c r="G239" s="69"/>
      <c r="H239" s="69"/>
      <c r="I239" s="69"/>
      <c r="J239" s="69"/>
      <c r="K239" s="69"/>
      <c r="L239" s="38"/>
      <c r="M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</row>
  </sheetData>
  <sheetProtection sheet="1" autoFilter="0" formatColumns="0" formatRows="0" objects="1" scenarios="1" spinCount="100000" saltValue="qSXq8h70rcbWbCQeUCKjQ+0fx0aD0Z2dTycOmTsIdqH7hbM13aNa4wLlbaP8jgxRU9XeJlBmTX636Ox/EJwaKg==" hashValue="WqRSdF9qDtd9DOSDCTyCZOQoaqhW2zAEcHwHSUGtmTSnR+nB/Lr+hgSjjkTvKN1BcpvgArPwjcQGc7mrgPVIhw==" algorithmName="SHA-512" password="CC35"/>
  <autoFilter ref="C126:K238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hidden="1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1"/>
      <c r="AT3" s="18" t="s">
        <v>74</v>
      </c>
    </row>
    <row r="4" hidden="1" s="1" customFormat="1" ht="24.96" customHeight="1">
      <c r="B4" s="21"/>
      <c r="D4" s="144" t="s">
        <v>115</v>
      </c>
      <c r="L4" s="21"/>
      <c r="M4" s="145" t="s">
        <v>9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6" t="s">
        <v>13</v>
      </c>
      <c r="L6" s="21"/>
    </row>
    <row r="7" hidden="1" s="1" customFormat="1" ht="16.30189" customHeight="1">
      <c r="B7" s="21"/>
      <c r="E7" s="147" t="str">
        <f>'Rekapitulácia stavby'!K6</f>
        <v>NURCH</v>
      </c>
      <c r="F7" s="146"/>
      <c r="G7" s="146"/>
      <c r="H7" s="146"/>
      <c r="L7" s="21"/>
    </row>
    <row r="8" hidden="1" s="2" customFormat="1" ht="12" customHeight="1">
      <c r="A8" s="35"/>
      <c r="B8" s="38"/>
      <c r="C8" s="35"/>
      <c r="D8" s="146" t="s">
        <v>116</v>
      </c>
      <c r="E8" s="35"/>
      <c r="F8" s="35"/>
      <c r="G8" s="35"/>
      <c r="H8" s="35"/>
      <c r="I8" s="35"/>
      <c r="J8" s="35"/>
      <c r="K8" s="35"/>
      <c r="L8" s="6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30189" customHeight="1">
      <c r="A9" s="35"/>
      <c r="B9" s="38"/>
      <c r="C9" s="35"/>
      <c r="D9" s="35"/>
      <c r="E9" s="148" t="s">
        <v>861</v>
      </c>
      <c r="F9" s="35"/>
      <c r="G9" s="35"/>
      <c r="H9" s="35"/>
      <c r="I9" s="35"/>
      <c r="J9" s="35"/>
      <c r="K9" s="35"/>
      <c r="L9" s="6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6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8"/>
      <c r="C11" s="35"/>
      <c r="D11" s="146" t="s">
        <v>15</v>
      </c>
      <c r="E11" s="35"/>
      <c r="F11" s="149" t="s">
        <v>1</v>
      </c>
      <c r="G11" s="35"/>
      <c r="H11" s="35"/>
      <c r="I11" s="146" t="s">
        <v>16</v>
      </c>
      <c r="J11" s="149" t="s">
        <v>1</v>
      </c>
      <c r="K11" s="35"/>
      <c r="L11" s="6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8"/>
      <c r="C12" s="35"/>
      <c r="D12" s="146" t="s">
        <v>17</v>
      </c>
      <c r="E12" s="35"/>
      <c r="F12" s="149" t="s">
        <v>18</v>
      </c>
      <c r="G12" s="35"/>
      <c r="H12" s="35"/>
      <c r="I12" s="146" t="s">
        <v>19</v>
      </c>
      <c r="J12" s="150" t="str">
        <f>'Rekapitulácia stavby'!AN8</f>
        <v>10. 2. 2023</v>
      </c>
      <c r="K12" s="35"/>
      <c r="L12" s="6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6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8"/>
      <c r="C14" s="35"/>
      <c r="D14" s="146" t="s">
        <v>21</v>
      </c>
      <c r="E14" s="35"/>
      <c r="F14" s="35"/>
      <c r="G14" s="35"/>
      <c r="H14" s="35"/>
      <c r="I14" s="146" t="s">
        <v>22</v>
      </c>
      <c r="J14" s="149" t="str">
        <f>IF('Rekapitulácia stavby'!AN10="","",'Rekapitulácia stavby'!AN10)</f>
        <v/>
      </c>
      <c r="K14" s="35"/>
      <c r="L14" s="6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8"/>
      <c r="C15" s="35"/>
      <c r="D15" s="35"/>
      <c r="E15" s="149" t="str">
        <f>IF('Rekapitulácia stavby'!E11="","",'Rekapitulácia stavby'!E11)</f>
        <v>NÁRODNÝ ÚSTAV REUMATICKÝCH CHORÔB</v>
      </c>
      <c r="F15" s="35"/>
      <c r="G15" s="35"/>
      <c r="H15" s="35"/>
      <c r="I15" s="146" t="s">
        <v>24</v>
      </c>
      <c r="J15" s="149" t="str">
        <f>IF('Rekapitulácia stavby'!AN11="","",'Rekapitulácia stavby'!AN11)</f>
        <v/>
      </c>
      <c r="K15" s="35"/>
      <c r="L15" s="6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6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8"/>
      <c r="C17" s="35"/>
      <c r="D17" s="146" t="s">
        <v>25</v>
      </c>
      <c r="E17" s="35"/>
      <c r="F17" s="35"/>
      <c r="G17" s="35"/>
      <c r="H17" s="35"/>
      <c r="I17" s="146" t="s">
        <v>22</v>
      </c>
      <c r="J17" s="149" t="str">
        <f>'Rekapitulácia stavby'!AN13</f>
        <v>31415644</v>
      </c>
      <c r="K17" s="35"/>
      <c r="L17" s="6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8"/>
      <c r="C18" s="35"/>
      <c r="D18" s="35"/>
      <c r="E18" s="149" t="str">
        <f>'Rekapitulácia stavby'!E14</f>
        <v>TRILAUG s.r.o.</v>
      </c>
      <c r="F18" s="149"/>
      <c r="G18" s="149"/>
      <c r="H18" s="149"/>
      <c r="I18" s="146" t="s">
        <v>24</v>
      </c>
      <c r="J18" s="149" t="str">
        <f>'Rekapitulácia stavby'!AN14</f>
        <v/>
      </c>
      <c r="K18" s="35"/>
      <c r="L18" s="6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6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8"/>
      <c r="C20" s="35"/>
      <c r="D20" s="146" t="s">
        <v>28</v>
      </c>
      <c r="E20" s="35"/>
      <c r="F20" s="35"/>
      <c r="G20" s="35"/>
      <c r="H20" s="35"/>
      <c r="I20" s="146" t="s">
        <v>22</v>
      </c>
      <c r="J20" s="149" t="str">
        <f>IF('Rekapitulácia stavby'!AN16="","",'Rekapitulácia stavby'!AN16)</f>
        <v/>
      </c>
      <c r="K20" s="35"/>
      <c r="L20" s="6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8"/>
      <c r="C21" s="35"/>
      <c r="D21" s="35"/>
      <c r="E21" s="149" t="str">
        <f>IF('Rekapitulácia stavby'!E17="","",'Rekapitulácia stavby'!E17)</f>
        <v xml:space="preserve"> </v>
      </c>
      <c r="F21" s="35"/>
      <c r="G21" s="35"/>
      <c r="H21" s="35"/>
      <c r="I21" s="146" t="s">
        <v>24</v>
      </c>
      <c r="J21" s="149" t="str">
        <f>IF('Rekapitulácia stavby'!AN17="","",'Rekapitulácia stavby'!AN17)</f>
        <v/>
      </c>
      <c r="K21" s="35"/>
      <c r="L21" s="6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6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8"/>
      <c r="C23" s="35"/>
      <c r="D23" s="146" t="s">
        <v>30</v>
      </c>
      <c r="E23" s="35"/>
      <c r="F23" s="35"/>
      <c r="G23" s="35"/>
      <c r="H23" s="35"/>
      <c r="I23" s="146" t="s">
        <v>22</v>
      </c>
      <c r="J23" s="149" t="str">
        <f>IF('Rekapitulácia stavby'!AN19="","",'Rekapitulácia stavby'!AN19)</f>
        <v/>
      </c>
      <c r="K23" s="35"/>
      <c r="L23" s="6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8"/>
      <c r="C24" s="35"/>
      <c r="D24" s="35"/>
      <c r="E24" s="149" t="str">
        <f>IF('Rekapitulácia stavby'!E20="","",'Rekapitulácia stavby'!E20)</f>
        <v xml:space="preserve"> </v>
      </c>
      <c r="F24" s="35"/>
      <c r="G24" s="35"/>
      <c r="H24" s="35"/>
      <c r="I24" s="146" t="s">
        <v>24</v>
      </c>
      <c r="J24" s="149" t="str">
        <f>IF('Rekapitulácia stavby'!AN20="","",'Rekapitulácia stavby'!AN20)</f>
        <v/>
      </c>
      <c r="K24" s="35"/>
      <c r="L24" s="6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6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8"/>
      <c r="C26" s="35"/>
      <c r="D26" s="146" t="s">
        <v>31</v>
      </c>
      <c r="E26" s="35"/>
      <c r="F26" s="35"/>
      <c r="G26" s="35"/>
      <c r="H26" s="35"/>
      <c r="I26" s="35"/>
      <c r="J26" s="35"/>
      <c r="K26" s="35"/>
      <c r="L26" s="6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30189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hidden="1" s="2" customFormat="1" ht="6.96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6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8"/>
      <c r="C29" s="35"/>
      <c r="D29" s="155"/>
      <c r="E29" s="155"/>
      <c r="F29" s="155"/>
      <c r="G29" s="155"/>
      <c r="H29" s="155"/>
      <c r="I29" s="155"/>
      <c r="J29" s="155"/>
      <c r="K29" s="155"/>
      <c r="L29" s="6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8"/>
      <c r="C30" s="35"/>
      <c r="D30" s="156" t="s">
        <v>34</v>
      </c>
      <c r="E30" s="35"/>
      <c r="F30" s="35"/>
      <c r="G30" s="35"/>
      <c r="H30" s="35"/>
      <c r="I30" s="35"/>
      <c r="J30" s="157">
        <f>ROUND(J120, 2)</f>
        <v>5412.3299999999999</v>
      </c>
      <c r="K30" s="35"/>
      <c r="L30" s="6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8"/>
      <c r="C31" s="35"/>
      <c r="D31" s="155"/>
      <c r="E31" s="155"/>
      <c r="F31" s="155"/>
      <c r="G31" s="155"/>
      <c r="H31" s="155"/>
      <c r="I31" s="155"/>
      <c r="J31" s="155"/>
      <c r="K31" s="155"/>
      <c r="L31" s="6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8"/>
      <c r="C32" s="35"/>
      <c r="D32" s="35"/>
      <c r="E32" s="35"/>
      <c r="F32" s="158" t="s">
        <v>36</v>
      </c>
      <c r="G32" s="35"/>
      <c r="H32" s="35"/>
      <c r="I32" s="158" t="s">
        <v>35</v>
      </c>
      <c r="J32" s="158" t="s">
        <v>37</v>
      </c>
      <c r="K32" s="35"/>
      <c r="L32" s="6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8"/>
      <c r="C33" s="35"/>
      <c r="D33" s="159" t="s">
        <v>38</v>
      </c>
      <c r="E33" s="160" t="s">
        <v>39</v>
      </c>
      <c r="F33" s="161">
        <f>ROUND((SUM(BE120:BE144)),  2)</f>
        <v>0</v>
      </c>
      <c r="G33" s="162"/>
      <c r="H33" s="162"/>
      <c r="I33" s="163">
        <v>0.20000000000000001</v>
      </c>
      <c r="J33" s="161">
        <f>ROUND(((SUM(BE120:BE144))*I33),  2)</f>
        <v>0</v>
      </c>
      <c r="K33" s="35"/>
      <c r="L33" s="6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8"/>
      <c r="C34" s="35"/>
      <c r="D34" s="35"/>
      <c r="E34" s="160" t="s">
        <v>40</v>
      </c>
      <c r="F34" s="164">
        <f>ROUND((SUM(BF120:BF144)),  2)</f>
        <v>5412.3299999999999</v>
      </c>
      <c r="G34" s="35"/>
      <c r="H34" s="35"/>
      <c r="I34" s="165">
        <v>0.20000000000000001</v>
      </c>
      <c r="J34" s="164">
        <f>ROUND(((SUM(BF120:BF144))*I34),  2)</f>
        <v>1082.47</v>
      </c>
      <c r="K34" s="35"/>
      <c r="L34" s="6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8"/>
      <c r="C35" s="35"/>
      <c r="D35" s="35"/>
      <c r="E35" s="146" t="s">
        <v>41</v>
      </c>
      <c r="F35" s="164">
        <f>ROUND((SUM(BG120:BG144)),  2)</f>
        <v>0</v>
      </c>
      <c r="G35" s="35"/>
      <c r="H35" s="35"/>
      <c r="I35" s="165">
        <v>0.20000000000000001</v>
      </c>
      <c r="J35" s="164">
        <f>0</f>
        <v>0</v>
      </c>
      <c r="K35" s="35"/>
      <c r="L35" s="6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8"/>
      <c r="C36" s="35"/>
      <c r="D36" s="35"/>
      <c r="E36" s="146" t="s">
        <v>42</v>
      </c>
      <c r="F36" s="164">
        <f>ROUND((SUM(BH120:BH144)),  2)</f>
        <v>0</v>
      </c>
      <c r="G36" s="35"/>
      <c r="H36" s="35"/>
      <c r="I36" s="165">
        <v>0.20000000000000001</v>
      </c>
      <c r="J36" s="164">
        <f>0</f>
        <v>0</v>
      </c>
      <c r="K36" s="35"/>
      <c r="L36" s="6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8"/>
      <c r="C37" s="35"/>
      <c r="D37" s="35"/>
      <c r="E37" s="160" t="s">
        <v>43</v>
      </c>
      <c r="F37" s="161">
        <f>ROUND((SUM(BI120:BI144)),  2)</f>
        <v>0</v>
      </c>
      <c r="G37" s="162"/>
      <c r="H37" s="162"/>
      <c r="I37" s="163">
        <v>0</v>
      </c>
      <c r="J37" s="161">
        <f>0</f>
        <v>0</v>
      </c>
      <c r="K37" s="35"/>
      <c r="L37" s="6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6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8"/>
      <c r="C39" s="166"/>
      <c r="D39" s="167" t="s">
        <v>44</v>
      </c>
      <c r="E39" s="168"/>
      <c r="F39" s="168"/>
      <c r="G39" s="169" t="s">
        <v>45</v>
      </c>
      <c r="H39" s="170" t="s">
        <v>46</v>
      </c>
      <c r="I39" s="168"/>
      <c r="J39" s="171">
        <f>SUM(J30:J37)</f>
        <v>6494.8000000000002</v>
      </c>
      <c r="K39" s="172"/>
      <c r="L39" s="6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6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5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5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5"/>
      <c r="B61" s="38"/>
      <c r="C61" s="35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5"/>
      <c r="B65" s="38"/>
      <c r="C65" s="35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5"/>
      <c r="B76" s="38"/>
      <c r="C76" s="35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4" t="s">
        <v>118</v>
      </c>
      <c r="D82" s="37"/>
      <c r="E82" s="37"/>
      <c r="F82" s="37"/>
      <c r="G82" s="37"/>
      <c r="H82" s="37"/>
      <c r="I82" s="37"/>
      <c r="J82" s="37"/>
      <c r="K82" s="37"/>
      <c r="L82" s="6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30" t="s">
        <v>13</v>
      </c>
      <c r="D84" s="37"/>
      <c r="E84" s="37"/>
      <c r="F84" s="37"/>
      <c r="G84" s="37"/>
      <c r="H84" s="37"/>
      <c r="I84" s="37"/>
      <c r="J84" s="37"/>
      <c r="K84" s="37"/>
      <c r="L84" s="6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30189" customHeight="1">
      <c r="A85" s="35"/>
      <c r="B85" s="36"/>
      <c r="C85" s="37"/>
      <c r="D85" s="37"/>
      <c r="E85" s="184" t="str">
        <f>E7</f>
        <v>NURCH</v>
      </c>
      <c r="F85" s="30"/>
      <c r="G85" s="30"/>
      <c r="H85" s="30"/>
      <c r="I85" s="37"/>
      <c r="J85" s="37"/>
      <c r="K85" s="37"/>
      <c r="L85" s="6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30" t="s">
        <v>116</v>
      </c>
      <c r="D86" s="37"/>
      <c r="E86" s="37"/>
      <c r="F86" s="37"/>
      <c r="G86" s="37"/>
      <c r="H86" s="37"/>
      <c r="I86" s="37"/>
      <c r="J86" s="37"/>
      <c r="K86" s="37"/>
      <c r="L86" s="6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30189" customHeight="1">
      <c r="A87" s="35"/>
      <c r="B87" s="36"/>
      <c r="C87" s="37"/>
      <c r="D87" s="37"/>
      <c r="E87" s="78" t="str">
        <f>E9</f>
        <v>02-d - Vykurovanie</v>
      </c>
      <c r="F87" s="37"/>
      <c r="G87" s="37"/>
      <c r="H87" s="37"/>
      <c r="I87" s="37"/>
      <c r="J87" s="37"/>
      <c r="K87" s="37"/>
      <c r="L87" s="6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30" t="s">
        <v>17</v>
      </c>
      <c r="D89" s="37"/>
      <c r="E89" s="37"/>
      <c r="F89" s="27" t="str">
        <f>F12</f>
        <v xml:space="preserve"> </v>
      </c>
      <c r="G89" s="37"/>
      <c r="H89" s="37"/>
      <c r="I89" s="30" t="s">
        <v>19</v>
      </c>
      <c r="J89" s="81" t="str">
        <f>IF(J12="","",J12)</f>
        <v>10. 2. 2023</v>
      </c>
      <c r="K89" s="37"/>
      <c r="L89" s="6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30566" customHeight="1">
      <c r="A91" s="35"/>
      <c r="B91" s="36"/>
      <c r="C91" s="30" t="s">
        <v>21</v>
      </c>
      <c r="D91" s="37"/>
      <c r="E91" s="37"/>
      <c r="F91" s="27" t="str">
        <f>E15</f>
        <v>NÁRODNÝ ÚSTAV REUMATICKÝCH CHORÔB</v>
      </c>
      <c r="G91" s="37"/>
      <c r="H91" s="37"/>
      <c r="I91" s="30" t="s">
        <v>28</v>
      </c>
      <c r="J91" s="31" t="str">
        <f>E21</f>
        <v xml:space="preserve"> </v>
      </c>
      <c r="K91" s="37"/>
      <c r="L91" s="6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30566" customHeight="1">
      <c r="A92" s="35"/>
      <c r="B92" s="36"/>
      <c r="C92" s="30" t="s">
        <v>25</v>
      </c>
      <c r="D92" s="37"/>
      <c r="E92" s="37"/>
      <c r="F92" s="27" t="str">
        <f>IF(E18="","",E18)</f>
        <v>TRILAUG s.r.o.</v>
      </c>
      <c r="G92" s="37"/>
      <c r="H92" s="37"/>
      <c r="I92" s="30" t="s">
        <v>30</v>
      </c>
      <c r="J92" s="31" t="str">
        <f>E24</f>
        <v xml:space="preserve"> </v>
      </c>
      <c r="K92" s="37"/>
      <c r="L92" s="6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119</v>
      </c>
      <c r="D94" s="140"/>
      <c r="E94" s="140"/>
      <c r="F94" s="140"/>
      <c r="G94" s="140"/>
      <c r="H94" s="140"/>
      <c r="I94" s="140"/>
      <c r="J94" s="186" t="s">
        <v>120</v>
      </c>
      <c r="K94" s="140"/>
      <c r="L94" s="6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7" t="s">
        <v>121</v>
      </c>
      <c r="D96" s="37"/>
      <c r="E96" s="37"/>
      <c r="F96" s="37"/>
      <c r="G96" s="37"/>
      <c r="H96" s="37"/>
      <c r="I96" s="37"/>
      <c r="J96" s="112">
        <f>J120</f>
        <v>5412.3299999999999</v>
      </c>
      <c r="K96" s="37"/>
      <c r="L96" s="6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122</v>
      </c>
    </row>
    <row r="97" s="9" customFormat="1" ht="24.96" customHeight="1">
      <c r="A97" s="9"/>
      <c r="B97" s="188"/>
      <c r="C97" s="189"/>
      <c r="D97" s="190" t="s">
        <v>126</v>
      </c>
      <c r="E97" s="191"/>
      <c r="F97" s="191"/>
      <c r="G97" s="191"/>
      <c r="H97" s="191"/>
      <c r="I97" s="191"/>
      <c r="J97" s="192">
        <f>J121</f>
        <v>4415.9300000000003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95"/>
      <c r="D98" s="196" t="s">
        <v>862</v>
      </c>
      <c r="E98" s="197"/>
      <c r="F98" s="197"/>
      <c r="G98" s="197"/>
      <c r="H98" s="197"/>
      <c r="I98" s="197"/>
      <c r="J98" s="198">
        <f>J122</f>
        <v>4415.9300000000003</v>
      </c>
      <c r="K98" s="195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8"/>
      <c r="C99" s="189"/>
      <c r="D99" s="190" t="s">
        <v>132</v>
      </c>
      <c r="E99" s="191"/>
      <c r="F99" s="191"/>
      <c r="G99" s="191"/>
      <c r="H99" s="191"/>
      <c r="I99" s="191"/>
      <c r="J99" s="192">
        <f>J137</f>
        <v>996.39999999999998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8"/>
      <c r="C100" s="189"/>
      <c r="D100" s="190" t="s">
        <v>134</v>
      </c>
      <c r="E100" s="191"/>
      <c r="F100" s="191"/>
      <c r="G100" s="191"/>
      <c r="H100" s="191"/>
      <c r="I100" s="191"/>
      <c r="J100" s="192">
        <f>J144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8"/>
      <c r="C102" s="69"/>
      <c r="D102" s="69"/>
      <c r="E102" s="69"/>
      <c r="F102" s="69"/>
      <c r="G102" s="69"/>
      <c r="H102" s="69"/>
      <c r="I102" s="69"/>
      <c r="J102" s="69"/>
      <c r="K102" s="69"/>
      <c r="L102" s="6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70"/>
      <c r="C106" s="71"/>
      <c r="D106" s="71"/>
      <c r="E106" s="71"/>
      <c r="F106" s="71"/>
      <c r="G106" s="71"/>
      <c r="H106" s="71"/>
      <c r="I106" s="71"/>
      <c r="J106" s="71"/>
      <c r="K106" s="71"/>
      <c r="L106" s="6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4" t="s">
        <v>135</v>
      </c>
      <c r="D107" s="37"/>
      <c r="E107" s="37"/>
      <c r="F107" s="37"/>
      <c r="G107" s="37"/>
      <c r="H107" s="37"/>
      <c r="I107" s="37"/>
      <c r="J107" s="37"/>
      <c r="K107" s="37"/>
      <c r="L107" s="6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30" t="s">
        <v>13</v>
      </c>
      <c r="D109" s="37"/>
      <c r="E109" s="37"/>
      <c r="F109" s="37"/>
      <c r="G109" s="37"/>
      <c r="H109" s="37"/>
      <c r="I109" s="37"/>
      <c r="J109" s="37"/>
      <c r="K109" s="37"/>
      <c r="L109" s="6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30189" customHeight="1">
      <c r="A110" s="35"/>
      <c r="B110" s="36"/>
      <c r="C110" s="37"/>
      <c r="D110" s="37"/>
      <c r="E110" s="184" t="str">
        <f>E7</f>
        <v>NURCH</v>
      </c>
      <c r="F110" s="30"/>
      <c r="G110" s="30"/>
      <c r="H110" s="30"/>
      <c r="I110" s="37"/>
      <c r="J110" s="37"/>
      <c r="K110" s="37"/>
      <c r="L110" s="6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30" t="s">
        <v>116</v>
      </c>
      <c r="D111" s="37"/>
      <c r="E111" s="37"/>
      <c r="F111" s="37"/>
      <c r="G111" s="37"/>
      <c r="H111" s="37"/>
      <c r="I111" s="37"/>
      <c r="J111" s="37"/>
      <c r="K111" s="37"/>
      <c r="L111" s="6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30189" customHeight="1">
      <c r="A112" s="35"/>
      <c r="B112" s="36"/>
      <c r="C112" s="37"/>
      <c r="D112" s="37"/>
      <c r="E112" s="78" t="str">
        <f>E9</f>
        <v>02-d - Vykurovanie</v>
      </c>
      <c r="F112" s="37"/>
      <c r="G112" s="37"/>
      <c r="H112" s="37"/>
      <c r="I112" s="37"/>
      <c r="J112" s="37"/>
      <c r="K112" s="37"/>
      <c r="L112" s="6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30" t="s">
        <v>17</v>
      </c>
      <c r="D114" s="37"/>
      <c r="E114" s="37"/>
      <c r="F114" s="27" t="str">
        <f>F12</f>
        <v xml:space="preserve"> </v>
      </c>
      <c r="G114" s="37"/>
      <c r="H114" s="37"/>
      <c r="I114" s="30" t="s">
        <v>19</v>
      </c>
      <c r="J114" s="81" t="str">
        <f>IF(J12="","",J12)</f>
        <v>10. 2. 2023</v>
      </c>
      <c r="K114" s="37"/>
      <c r="L114" s="6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30566" customHeight="1">
      <c r="A116" s="35"/>
      <c r="B116" s="36"/>
      <c r="C116" s="30" t="s">
        <v>21</v>
      </c>
      <c r="D116" s="37"/>
      <c r="E116" s="37"/>
      <c r="F116" s="27" t="str">
        <f>E15</f>
        <v>NÁRODNÝ ÚSTAV REUMATICKÝCH CHORÔB</v>
      </c>
      <c r="G116" s="37"/>
      <c r="H116" s="37"/>
      <c r="I116" s="30" t="s">
        <v>28</v>
      </c>
      <c r="J116" s="31" t="str">
        <f>E21</f>
        <v xml:space="preserve"> </v>
      </c>
      <c r="K116" s="37"/>
      <c r="L116" s="6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30566" customHeight="1">
      <c r="A117" s="35"/>
      <c r="B117" s="36"/>
      <c r="C117" s="30" t="s">
        <v>25</v>
      </c>
      <c r="D117" s="37"/>
      <c r="E117" s="37"/>
      <c r="F117" s="27" t="str">
        <f>IF(E18="","",E18)</f>
        <v>TRILAUG s.r.o.</v>
      </c>
      <c r="G117" s="37"/>
      <c r="H117" s="37"/>
      <c r="I117" s="30" t="s">
        <v>30</v>
      </c>
      <c r="J117" s="31" t="str">
        <f>E24</f>
        <v xml:space="preserve"> </v>
      </c>
      <c r="K117" s="37"/>
      <c r="L117" s="6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200"/>
      <c r="B119" s="201"/>
      <c r="C119" s="202" t="s">
        <v>136</v>
      </c>
      <c r="D119" s="203" t="s">
        <v>59</v>
      </c>
      <c r="E119" s="203" t="s">
        <v>55</v>
      </c>
      <c r="F119" s="203" t="s">
        <v>56</v>
      </c>
      <c r="G119" s="203" t="s">
        <v>137</v>
      </c>
      <c r="H119" s="203" t="s">
        <v>138</v>
      </c>
      <c r="I119" s="203" t="s">
        <v>139</v>
      </c>
      <c r="J119" s="204" t="s">
        <v>120</v>
      </c>
      <c r="K119" s="205" t="s">
        <v>140</v>
      </c>
      <c r="L119" s="206"/>
      <c r="M119" s="102" t="s">
        <v>1</v>
      </c>
      <c r="N119" s="103" t="s">
        <v>38</v>
      </c>
      <c r="O119" s="103" t="s">
        <v>141</v>
      </c>
      <c r="P119" s="103" t="s">
        <v>142</v>
      </c>
      <c r="Q119" s="103" t="s">
        <v>143</v>
      </c>
      <c r="R119" s="103" t="s">
        <v>144</v>
      </c>
      <c r="S119" s="103" t="s">
        <v>145</v>
      </c>
      <c r="T119" s="104" t="s">
        <v>146</v>
      </c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</row>
    <row r="120" s="2" customFormat="1" ht="22.8" customHeight="1">
      <c r="A120" s="35"/>
      <c r="B120" s="36"/>
      <c r="C120" s="109" t="s">
        <v>121</v>
      </c>
      <c r="D120" s="37"/>
      <c r="E120" s="37"/>
      <c r="F120" s="37"/>
      <c r="G120" s="37"/>
      <c r="H120" s="37"/>
      <c r="I120" s="37"/>
      <c r="J120" s="207">
        <f>BK120</f>
        <v>5412.3299999999999</v>
      </c>
      <c r="K120" s="37"/>
      <c r="L120" s="38"/>
      <c r="M120" s="105"/>
      <c r="N120" s="208"/>
      <c r="O120" s="106"/>
      <c r="P120" s="209">
        <f>P121+P137+P144</f>
        <v>0</v>
      </c>
      <c r="Q120" s="106"/>
      <c r="R120" s="209">
        <f>R121+R137+R144</f>
        <v>0</v>
      </c>
      <c r="S120" s="106"/>
      <c r="T120" s="210">
        <f>T121+T137+T144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73</v>
      </c>
      <c r="AU120" s="18" t="s">
        <v>122</v>
      </c>
      <c r="BK120" s="211">
        <f>BK121+BK137+BK144</f>
        <v>5412.3299999999999</v>
      </c>
    </row>
    <row r="121" s="12" customFormat="1" ht="25.92" customHeight="1">
      <c r="A121" s="12"/>
      <c r="B121" s="212"/>
      <c r="C121" s="213"/>
      <c r="D121" s="214" t="s">
        <v>73</v>
      </c>
      <c r="E121" s="215" t="s">
        <v>288</v>
      </c>
      <c r="F121" s="215" t="s">
        <v>289</v>
      </c>
      <c r="G121" s="213"/>
      <c r="H121" s="213"/>
      <c r="I121" s="213"/>
      <c r="J121" s="216">
        <f>BK121</f>
        <v>4415.9300000000003</v>
      </c>
      <c r="K121" s="213"/>
      <c r="L121" s="217"/>
      <c r="M121" s="218"/>
      <c r="N121" s="219"/>
      <c r="O121" s="219"/>
      <c r="P121" s="220">
        <f>P122</f>
        <v>0</v>
      </c>
      <c r="Q121" s="219"/>
      <c r="R121" s="220">
        <f>R122</f>
        <v>0</v>
      </c>
      <c r="S121" s="219"/>
      <c r="T121" s="221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2" t="s">
        <v>157</v>
      </c>
      <c r="AT121" s="223" t="s">
        <v>73</v>
      </c>
      <c r="AU121" s="223" t="s">
        <v>74</v>
      </c>
      <c r="AY121" s="222" t="s">
        <v>149</v>
      </c>
      <c r="BK121" s="224">
        <f>BK122</f>
        <v>4415.9300000000003</v>
      </c>
    </row>
    <row r="122" s="12" customFormat="1" ht="22.8" customHeight="1">
      <c r="A122" s="12"/>
      <c r="B122" s="212"/>
      <c r="C122" s="213"/>
      <c r="D122" s="214" t="s">
        <v>73</v>
      </c>
      <c r="E122" s="225" t="s">
        <v>863</v>
      </c>
      <c r="F122" s="225" t="s">
        <v>864</v>
      </c>
      <c r="G122" s="213"/>
      <c r="H122" s="213"/>
      <c r="I122" s="213"/>
      <c r="J122" s="226">
        <f>BK122</f>
        <v>4415.9300000000003</v>
      </c>
      <c r="K122" s="213"/>
      <c r="L122" s="217"/>
      <c r="M122" s="218"/>
      <c r="N122" s="219"/>
      <c r="O122" s="219"/>
      <c r="P122" s="220">
        <f>SUM(P123:P136)</f>
        <v>0</v>
      </c>
      <c r="Q122" s="219"/>
      <c r="R122" s="220">
        <f>SUM(R123:R136)</f>
        <v>0</v>
      </c>
      <c r="S122" s="219"/>
      <c r="T122" s="221">
        <f>SUM(T123:T136)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2" t="s">
        <v>82</v>
      </c>
      <c r="AT122" s="223" t="s">
        <v>73</v>
      </c>
      <c r="AU122" s="223" t="s">
        <v>82</v>
      </c>
      <c r="AY122" s="222" t="s">
        <v>149</v>
      </c>
      <c r="BK122" s="224">
        <f>SUM(BK123:BK136)</f>
        <v>4415.9300000000003</v>
      </c>
    </row>
    <row r="123" s="2" customFormat="1" ht="21.0566" customHeight="1">
      <c r="A123" s="35"/>
      <c r="B123" s="36"/>
      <c r="C123" s="227" t="s">
        <v>82</v>
      </c>
      <c r="D123" s="227" t="s">
        <v>152</v>
      </c>
      <c r="E123" s="228" t="s">
        <v>865</v>
      </c>
      <c r="F123" s="229" t="s">
        <v>866</v>
      </c>
      <c r="G123" s="230" t="s">
        <v>187</v>
      </c>
      <c r="H123" s="231">
        <v>1</v>
      </c>
      <c r="I123" s="232">
        <v>363.80000000000001</v>
      </c>
      <c r="J123" s="232">
        <f>ROUND(I123*H123,2)</f>
        <v>363.80000000000001</v>
      </c>
      <c r="K123" s="233"/>
      <c r="L123" s="38"/>
      <c r="M123" s="234" t="s">
        <v>1</v>
      </c>
      <c r="N123" s="235" t="s">
        <v>40</v>
      </c>
      <c r="O123" s="236">
        <v>0</v>
      </c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8" t="s">
        <v>156</v>
      </c>
      <c r="AT123" s="238" t="s">
        <v>152</v>
      </c>
      <c r="AU123" s="238" t="s">
        <v>157</v>
      </c>
      <c r="AY123" s="18" t="s">
        <v>149</v>
      </c>
      <c r="BE123" s="239">
        <f>IF(N123="základná",J123,0)</f>
        <v>0</v>
      </c>
      <c r="BF123" s="239">
        <f>IF(N123="znížená",J123,0)</f>
        <v>363.80000000000001</v>
      </c>
      <c r="BG123" s="239">
        <f>IF(N123="zákl. prenesená",J123,0)</f>
        <v>0</v>
      </c>
      <c r="BH123" s="239">
        <f>IF(N123="zníž. prenesená",J123,0)</f>
        <v>0</v>
      </c>
      <c r="BI123" s="239">
        <f>IF(N123="nulová",J123,0)</f>
        <v>0</v>
      </c>
      <c r="BJ123" s="18" t="s">
        <v>157</v>
      </c>
      <c r="BK123" s="239">
        <f>ROUND(I123*H123,2)</f>
        <v>363.80000000000001</v>
      </c>
      <c r="BL123" s="18" t="s">
        <v>156</v>
      </c>
      <c r="BM123" s="238" t="s">
        <v>157</v>
      </c>
    </row>
    <row r="124" s="2" customFormat="1" ht="31.92453" customHeight="1">
      <c r="A124" s="35"/>
      <c r="B124" s="36"/>
      <c r="C124" s="265" t="s">
        <v>157</v>
      </c>
      <c r="D124" s="265" t="s">
        <v>410</v>
      </c>
      <c r="E124" s="266" t="s">
        <v>867</v>
      </c>
      <c r="F124" s="267" t="s">
        <v>868</v>
      </c>
      <c r="G124" s="268" t="s">
        <v>187</v>
      </c>
      <c r="H124" s="269">
        <v>1</v>
      </c>
      <c r="I124" s="270">
        <v>480.60000000000002</v>
      </c>
      <c r="J124" s="270">
        <f>ROUND(I124*H124,2)</f>
        <v>480.60000000000002</v>
      </c>
      <c r="K124" s="271"/>
      <c r="L124" s="272"/>
      <c r="M124" s="273" t="s">
        <v>1</v>
      </c>
      <c r="N124" s="274" t="s">
        <v>40</v>
      </c>
      <c r="O124" s="236">
        <v>0</v>
      </c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174</v>
      </c>
      <c r="AT124" s="238" t="s">
        <v>410</v>
      </c>
      <c r="AU124" s="238" t="s">
        <v>157</v>
      </c>
      <c r="AY124" s="18" t="s">
        <v>149</v>
      </c>
      <c r="BE124" s="239">
        <f>IF(N124="základná",J124,0)</f>
        <v>0</v>
      </c>
      <c r="BF124" s="239">
        <f>IF(N124="znížená",J124,0)</f>
        <v>480.60000000000002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8" t="s">
        <v>157</v>
      </c>
      <c r="BK124" s="239">
        <f>ROUND(I124*H124,2)</f>
        <v>480.60000000000002</v>
      </c>
      <c r="BL124" s="18" t="s">
        <v>156</v>
      </c>
      <c r="BM124" s="238" t="s">
        <v>156</v>
      </c>
    </row>
    <row r="125" s="2" customFormat="1" ht="21.0566" customHeight="1">
      <c r="A125" s="35"/>
      <c r="B125" s="36"/>
      <c r="C125" s="227" t="s">
        <v>165</v>
      </c>
      <c r="D125" s="227" t="s">
        <v>152</v>
      </c>
      <c r="E125" s="228" t="s">
        <v>869</v>
      </c>
      <c r="F125" s="229" t="s">
        <v>870</v>
      </c>
      <c r="G125" s="230" t="s">
        <v>155</v>
      </c>
      <c r="H125" s="231">
        <v>22.5</v>
      </c>
      <c r="I125" s="232">
        <v>49.5</v>
      </c>
      <c r="J125" s="232">
        <f>ROUND(I125*H125,2)</f>
        <v>1113.75</v>
      </c>
      <c r="K125" s="233"/>
      <c r="L125" s="38"/>
      <c r="M125" s="234" t="s">
        <v>1</v>
      </c>
      <c r="N125" s="235" t="s">
        <v>40</v>
      </c>
      <c r="O125" s="236">
        <v>0</v>
      </c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156</v>
      </c>
      <c r="AT125" s="238" t="s">
        <v>152</v>
      </c>
      <c r="AU125" s="238" t="s">
        <v>157</v>
      </c>
      <c r="AY125" s="18" t="s">
        <v>149</v>
      </c>
      <c r="BE125" s="239">
        <f>IF(N125="základná",J125,0)</f>
        <v>0</v>
      </c>
      <c r="BF125" s="239">
        <f>IF(N125="znížená",J125,0)</f>
        <v>1113.75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8" t="s">
        <v>157</v>
      </c>
      <c r="BK125" s="239">
        <f>ROUND(I125*H125,2)</f>
        <v>1113.75</v>
      </c>
      <c r="BL125" s="18" t="s">
        <v>156</v>
      </c>
      <c r="BM125" s="238" t="s">
        <v>168</v>
      </c>
    </row>
    <row r="126" s="16" customFormat="1">
      <c r="A126" s="16"/>
      <c r="B126" s="285"/>
      <c r="C126" s="286"/>
      <c r="D126" s="242" t="s">
        <v>158</v>
      </c>
      <c r="E126" s="287" t="s">
        <v>1</v>
      </c>
      <c r="F126" s="288" t="s">
        <v>871</v>
      </c>
      <c r="G126" s="286"/>
      <c r="H126" s="287" t="s">
        <v>1</v>
      </c>
      <c r="I126" s="286"/>
      <c r="J126" s="286"/>
      <c r="K126" s="286"/>
      <c r="L126" s="289"/>
      <c r="M126" s="290"/>
      <c r="N126" s="291"/>
      <c r="O126" s="291"/>
      <c r="P126" s="291"/>
      <c r="Q126" s="291"/>
      <c r="R126" s="291"/>
      <c r="S126" s="291"/>
      <c r="T126" s="292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T126" s="293" t="s">
        <v>158</v>
      </c>
      <c r="AU126" s="293" t="s">
        <v>157</v>
      </c>
      <c r="AV126" s="16" t="s">
        <v>82</v>
      </c>
      <c r="AW126" s="16" t="s">
        <v>29</v>
      </c>
      <c r="AX126" s="16" t="s">
        <v>74</v>
      </c>
      <c r="AY126" s="293" t="s">
        <v>149</v>
      </c>
    </row>
    <row r="127" s="13" customFormat="1">
      <c r="A127" s="13"/>
      <c r="B127" s="240"/>
      <c r="C127" s="241"/>
      <c r="D127" s="242" t="s">
        <v>158</v>
      </c>
      <c r="E127" s="243" t="s">
        <v>1</v>
      </c>
      <c r="F127" s="244" t="s">
        <v>872</v>
      </c>
      <c r="G127" s="241"/>
      <c r="H127" s="245">
        <v>12.5</v>
      </c>
      <c r="I127" s="241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0" t="s">
        <v>158</v>
      </c>
      <c r="AU127" s="250" t="s">
        <v>157</v>
      </c>
      <c r="AV127" s="13" t="s">
        <v>157</v>
      </c>
      <c r="AW127" s="13" t="s">
        <v>29</v>
      </c>
      <c r="AX127" s="13" t="s">
        <v>74</v>
      </c>
      <c r="AY127" s="250" t="s">
        <v>149</v>
      </c>
    </row>
    <row r="128" s="13" customFormat="1">
      <c r="A128" s="13"/>
      <c r="B128" s="240"/>
      <c r="C128" s="241"/>
      <c r="D128" s="242" t="s">
        <v>158</v>
      </c>
      <c r="E128" s="243" t="s">
        <v>1</v>
      </c>
      <c r="F128" s="244" t="s">
        <v>873</v>
      </c>
      <c r="G128" s="241"/>
      <c r="H128" s="245">
        <v>10</v>
      </c>
      <c r="I128" s="241"/>
      <c r="J128" s="241"/>
      <c r="K128" s="241"/>
      <c r="L128" s="246"/>
      <c r="M128" s="247"/>
      <c r="N128" s="248"/>
      <c r="O128" s="248"/>
      <c r="P128" s="248"/>
      <c r="Q128" s="248"/>
      <c r="R128" s="248"/>
      <c r="S128" s="248"/>
      <c r="T128" s="24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0" t="s">
        <v>158</v>
      </c>
      <c r="AU128" s="250" t="s">
        <v>157</v>
      </c>
      <c r="AV128" s="13" t="s">
        <v>157</v>
      </c>
      <c r="AW128" s="13" t="s">
        <v>29</v>
      </c>
      <c r="AX128" s="13" t="s">
        <v>74</v>
      </c>
      <c r="AY128" s="250" t="s">
        <v>149</v>
      </c>
    </row>
    <row r="129" s="14" customFormat="1">
      <c r="A129" s="14"/>
      <c r="B129" s="251"/>
      <c r="C129" s="252"/>
      <c r="D129" s="242" t="s">
        <v>158</v>
      </c>
      <c r="E129" s="253" t="s">
        <v>1</v>
      </c>
      <c r="F129" s="254" t="s">
        <v>160</v>
      </c>
      <c r="G129" s="252"/>
      <c r="H129" s="255">
        <v>22.5</v>
      </c>
      <c r="I129" s="252"/>
      <c r="J129" s="252"/>
      <c r="K129" s="252"/>
      <c r="L129" s="256"/>
      <c r="M129" s="257"/>
      <c r="N129" s="258"/>
      <c r="O129" s="258"/>
      <c r="P129" s="258"/>
      <c r="Q129" s="258"/>
      <c r="R129" s="258"/>
      <c r="S129" s="258"/>
      <c r="T129" s="25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0" t="s">
        <v>158</v>
      </c>
      <c r="AU129" s="260" t="s">
        <v>157</v>
      </c>
      <c r="AV129" s="14" t="s">
        <v>156</v>
      </c>
      <c r="AW129" s="14" t="s">
        <v>29</v>
      </c>
      <c r="AX129" s="14" t="s">
        <v>82</v>
      </c>
      <c r="AY129" s="260" t="s">
        <v>149</v>
      </c>
    </row>
    <row r="130" s="2" customFormat="1" ht="36.72453" customHeight="1">
      <c r="A130" s="35"/>
      <c r="B130" s="36"/>
      <c r="C130" s="265" t="s">
        <v>156</v>
      </c>
      <c r="D130" s="265" t="s">
        <v>410</v>
      </c>
      <c r="E130" s="266" t="s">
        <v>874</v>
      </c>
      <c r="F130" s="267" t="s">
        <v>875</v>
      </c>
      <c r="G130" s="268" t="s">
        <v>187</v>
      </c>
      <c r="H130" s="269">
        <v>1</v>
      </c>
      <c r="I130" s="270">
        <v>297.5</v>
      </c>
      <c r="J130" s="270">
        <f>ROUND(I130*H130,2)</f>
        <v>297.5</v>
      </c>
      <c r="K130" s="271"/>
      <c r="L130" s="272"/>
      <c r="M130" s="273" t="s">
        <v>1</v>
      </c>
      <c r="N130" s="274" t="s">
        <v>40</v>
      </c>
      <c r="O130" s="236">
        <v>0</v>
      </c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174</v>
      </c>
      <c r="AT130" s="238" t="s">
        <v>410</v>
      </c>
      <c r="AU130" s="238" t="s">
        <v>157</v>
      </c>
      <c r="AY130" s="18" t="s">
        <v>149</v>
      </c>
      <c r="BE130" s="239">
        <f>IF(N130="základná",J130,0)</f>
        <v>0</v>
      </c>
      <c r="BF130" s="239">
        <f>IF(N130="znížená",J130,0)</f>
        <v>297.5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8" t="s">
        <v>157</v>
      </c>
      <c r="BK130" s="239">
        <f>ROUND(I130*H130,2)</f>
        <v>297.5</v>
      </c>
      <c r="BL130" s="18" t="s">
        <v>156</v>
      </c>
      <c r="BM130" s="238" t="s">
        <v>174</v>
      </c>
    </row>
    <row r="131" s="2" customFormat="1" ht="36.72453" customHeight="1">
      <c r="A131" s="35"/>
      <c r="B131" s="36"/>
      <c r="C131" s="265" t="s">
        <v>175</v>
      </c>
      <c r="D131" s="265" t="s">
        <v>410</v>
      </c>
      <c r="E131" s="266" t="s">
        <v>876</v>
      </c>
      <c r="F131" s="267" t="s">
        <v>877</v>
      </c>
      <c r="G131" s="268" t="s">
        <v>187</v>
      </c>
      <c r="H131" s="269">
        <v>2</v>
      </c>
      <c r="I131" s="270">
        <v>297.5</v>
      </c>
      <c r="J131" s="270">
        <f>ROUND(I131*H131,2)</f>
        <v>595</v>
      </c>
      <c r="K131" s="271"/>
      <c r="L131" s="272"/>
      <c r="M131" s="273" t="s">
        <v>1</v>
      </c>
      <c r="N131" s="274" t="s">
        <v>40</v>
      </c>
      <c r="O131" s="236">
        <v>0</v>
      </c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174</v>
      </c>
      <c r="AT131" s="238" t="s">
        <v>410</v>
      </c>
      <c r="AU131" s="238" t="s">
        <v>157</v>
      </c>
      <c r="AY131" s="18" t="s">
        <v>149</v>
      </c>
      <c r="BE131" s="239">
        <f>IF(N131="základná",J131,0)</f>
        <v>0</v>
      </c>
      <c r="BF131" s="239">
        <f>IF(N131="znížená",J131,0)</f>
        <v>595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8" t="s">
        <v>157</v>
      </c>
      <c r="BK131" s="239">
        <f>ROUND(I131*H131,2)</f>
        <v>595</v>
      </c>
      <c r="BL131" s="18" t="s">
        <v>156</v>
      </c>
      <c r="BM131" s="238" t="s">
        <v>178</v>
      </c>
    </row>
    <row r="132" s="2" customFormat="1" ht="36.72453" customHeight="1">
      <c r="A132" s="35"/>
      <c r="B132" s="36"/>
      <c r="C132" s="265" t="s">
        <v>168</v>
      </c>
      <c r="D132" s="265" t="s">
        <v>410</v>
      </c>
      <c r="E132" s="266" t="s">
        <v>878</v>
      </c>
      <c r="F132" s="267" t="s">
        <v>879</v>
      </c>
      <c r="G132" s="268" t="s">
        <v>187</v>
      </c>
      <c r="H132" s="269">
        <v>1</v>
      </c>
      <c r="I132" s="270">
        <v>325.00999999999999</v>
      </c>
      <c r="J132" s="270">
        <f>ROUND(I132*H132,2)</f>
        <v>325.00999999999999</v>
      </c>
      <c r="K132" s="271"/>
      <c r="L132" s="272"/>
      <c r="M132" s="273" t="s">
        <v>1</v>
      </c>
      <c r="N132" s="274" t="s">
        <v>40</v>
      </c>
      <c r="O132" s="236">
        <v>0</v>
      </c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174</v>
      </c>
      <c r="AT132" s="238" t="s">
        <v>410</v>
      </c>
      <c r="AU132" s="238" t="s">
        <v>157</v>
      </c>
      <c r="AY132" s="18" t="s">
        <v>149</v>
      </c>
      <c r="BE132" s="239">
        <f>IF(N132="základná",J132,0)</f>
        <v>0</v>
      </c>
      <c r="BF132" s="239">
        <f>IF(N132="znížená",J132,0)</f>
        <v>325.00999999999999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8" t="s">
        <v>157</v>
      </c>
      <c r="BK132" s="239">
        <f>ROUND(I132*H132,2)</f>
        <v>325.00999999999999</v>
      </c>
      <c r="BL132" s="18" t="s">
        <v>156</v>
      </c>
      <c r="BM132" s="238" t="s">
        <v>182</v>
      </c>
    </row>
    <row r="133" s="2" customFormat="1" ht="36.72453" customHeight="1">
      <c r="A133" s="35"/>
      <c r="B133" s="36"/>
      <c r="C133" s="265" t="s">
        <v>184</v>
      </c>
      <c r="D133" s="265" t="s">
        <v>410</v>
      </c>
      <c r="E133" s="266" t="s">
        <v>880</v>
      </c>
      <c r="F133" s="267" t="s">
        <v>881</v>
      </c>
      <c r="G133" s="268" t="s">
        <v>187</v>
      </c>
      <c r="H133" s="269">
        <v>1</v>
      </c>
      <c r="I133" s="270">
        <v>212.5</v>
      </c>
      <c r="J133" s="270">
        <f>ROUND(I133*H133,2)</f>
        <v>212.5</v>
      </c>
      <c r="K133" s="271"/>
      <c r="L133" s="272"/>
      <c r="M133" s="273" t="s">
        <v>1</v>
      </c>
      <c r="N133" s="274" t="s">
        <v>40</v>
      </c>
      <c r="O133" s="236">
        <v>0</v>
      </c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174</v>
      </c>
      <c r="AT133" s="238" t="s">
        <v>410</v>
      </c>
      <c r="AU133" s="238" t="s">
        <v>157</v>
      </c>
      <c r="AY133" s="18" t="s">
        <v>149</v>
      </c>
      <c r="BE133" s="239">
        <f>IF(N133="základná",J133,0)</f>
        <v>0</v>
      </c>
      <c r="BF133" s="239">
        <f>IF(N133="znížená",J133,0)</f>
        <v>212.5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8" t="s">
        <v>157</v>
      </c>
      <c r="BK133" s="239">
        <f>ROUND(I133*H133,2)</f>
        <v>212.5</v>
      </c>
      <c r="BL133" s="18" t="s">
        <v>156</v>
      </c>
      <c r="BM133" s="238" t="s">
        <v>188</v>
      </c>
    </row>
    <row r="134" s="2" customFormat="1" ht="36.72453" customHeight="1">
      <c r="A134" s="35"/>
      <c r="B134" s="36"/>
      <c r="C134" s="265" t="s">
        <v>174</v>
      </c>
      <c r="D134" s="265" t="s">
        <v>410</v>
      </c>
      <c r="E134" s="266" t="s">
        <v>882</v>
      </c>
      <c r="F134" s="267" t="s">
        <v>883</v>
      </c>
      <c r="G134" s="268" t="s">
        <v>187</v>
      </c>
      <c r="H134" s="269">
        <v>2</v>
      </c>
      <c r="I134" s="270">
        <v>297.5</v>
      </c>
      <c r="J134" s="270">
        <f>ROUND(I134*H134,2)</f>
        <v>595</v>
      </c>
      <c r="K134" s="271"/>
      <c r="L134" s="272"/>
      <c r="M134" s="273" t="s">
        <v>1</v>
      </c>
      <c r="N134" s="274" t="s">
        <v>40</v>
      </c>
      <c r="O134" s="236">
        <v>0</v>
      </c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174</v>
      </c>
      <c r="AT134" s="238" t="s">
        <v>410</v>
      </c>
      <c r="AU134" s="238" t="s">
        <v>157</v>
      </c>
      <c r="AY134" s="18" t="s">
        <v>149</v>
      </c>
      <c r="BE134" s="239">
        <f>IF(N134="základná",J134,0)</f>
        <v>0</v>
      </c>
      <c r="BF134" s="239">
        <f>IF(N134="znížená",J134,0)</f>
        <v>595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8" t="s">
        <v>157</v>
      </c>
      <c r="BK134" s="239">
        <f>ROUND(I134*H134,2)</f>
        <v>595</v>
      </c>
      <c r="BL134" s="18" t="s">
        <v>156</v>
      </c>
      <c r="BM134" s="238" t="s">
        <v>191</v>
      </c>
    </row>
    <row r="135" s="2" customFormat="1" ht="36.72453" customHeight="1">
      <c r="A135" s="35"/>
      <c r="B135" s="36"/>
      <c r="C135" s="265" t="s">
        <v>150</v>
      </c>
      <c r="D135" s="265" t="s">
        <v>410</v>
      </c>
      <c r="E135" s="266" t="s">
        <v>884</v>
      </c>
      <c r="F135" s="267" t="s">
        <v>885</v>
      </c>
      <c r="G135" s="268" t="s">
        <v>187</v>
      </c>
      <c r="H135" s="269">
        <v>1</v>
      </c>
      <c r="I135" s="270">
        <v>367.49000000000001</v>
      </c>
      <c r="J135" s="270">
        <f>ROUND(I135*H135,2)</f>
        <v>367.49000000000001</v>
      </c>
      <c r="K135" s="271"/>
      <c r="L135" s="272"/>
      <c r="M135" s="273" t="s">
        <v>1</v>
      </c>
      <c r="N135" s="274" t="s">
        <v>40</v>
      </c>
      <c r="O135" s="236">
        <v>0</v>
      </c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174</v>
      </c>
      <c r="AT135" s="238" t="s">
        <v>410</v>
      </c>
      <c r="AU135" s="238" t="s">
        <v>157</v>
      </c>
      <c r="AY135" s="18" t="s">
        <v>149</v>
      </c>
      <c r="BE135" s="239">
        <f>IF(N135="základná",J135,0)</f>
        <v>0</v>
      </c>
      <c r="BF135" s="239">
        <f>IF(N135="znížená",J135,0)</f>
        <v>367.49000000000001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8" t="s">
        <v>157</v>
      </c>
      <c r="BK135" s="239">
        <f>ROUND(I135*H135,2)</f>
        <v>367.49000000000001</v>
      </c>
      <c r="BL135" s="18" t="s">
        <v>156</v>
      </c>
      <c r="BM135" s="238" t="s">
        <v>195</v>
      </c>
    </row>
    <row r="136" s="2" customFormat="1" ht="23.4566" customHeight="1">
      <c r="A136" s="35"/>
      <c r="B136" s="36"/>
      <c r="C136" s="227" t="s">
        <v>178</v>
      </c>
      <c r="D136" s="227" t="s">
        <v>152</v>
      </c>
      <c r="E136" s="228" t="s">
        <v>886</v>
      </c>
      <c r="F136" s="229" t="s">
        <v>887</v>
      </c>
      <c r="G136" s="230" t="s">
        <v>359</v>
      </c>
      <c r="H136" s="231">
        <v>24</v>
      </c>
      <c r="I136" s="232">
        <v>2.7200000000000002</v>
      </c>
      <c r="J136" s="232">
        <f>ROUND(I136*H136,2)</f>
        <v>65.280000000000001</v>
      </c>
      <c r="K136" s="233"/>
      <c r="L136" s="38"/>
      <c r="M136" s="234" t="s">
        <v>1</v>
      </c>
      <c r="N136" s="235" t="s">
        <v>40</v>
      </c>
      <c r="O136" s="236">
        <v>0</v>
      </c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156</v>
      </c>
      <c r="AT136" s="238" t="s">
        <v>152</v>
      </c>
      <c r="AU136" s="238" t="s">
        <v>157</v>
      </c>
      <c r="AY136" s="18" t="s">
        <v>149</v>
      </c>
      <c r="BE136" s="239">
        <f>IF(N136="základná",J136,0)</f>
        <v>0</v>
      </c>
      <c r="BF136" s="239">
        <f>IF(N136="znížená",J136,0)</f>
        <v>65.280000000000001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8" t="s">
        <v>157</v>
      </c>
      <c r="BK136" s="239">
        <f>ROUND(I136*H136,2)</f>
        <v>65.280000000000001</v>
      </c>
      <c r="BL136" s="18" t="s">
        <v>156</v>
      </c>
      <c r="BM136" s="238" t="s">
        <v>7</v>
      </c>
    </row>
    <row r="137" s="12" customFormat="1" ht="25.92" customHeight="1">
      <c r="A137" s="12"/>
      <c r="B137" s="212"/>
      <c r="C137" s="213"/>
      <c r="D137" s="214" t="s">
        <v>73</v>
      </c>
      <c r="E137" s="215" t="s">
        <v>346</v>
      </c>
      <c r="F137" s="215" t="s">
        <v>347</v>
      </c>
      <c r="G137" s="213"/>
      <c r="H137" s="213"/>
      <c r="I137" s="213"/>
      <c r="J137" s="216">
        <f>BK137</f>
        <v>996.39999999999998</v>
      </c>
      <c r="K137" s="213"/>
      <c r="L137" s="217"/>
      <c r="M137" s="218"/>
      <c r="N137" s="219"/>
      <c r="O137" s="219"/>
      <c r="P137" s="220">
        <f>SUM(P138:P143)</f>
        <v>0</v>
      </c>
      <c r="Q137" s="219"/>
      <c r="R137" s="220">
        <f>SUM(R138:R143)</f>
        <v>0</v>
      </c>
      <c r="S137" s="219"/>
      <c r="T137" s="221">
        <f>SUM(T138:T143)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2" t="s">
        <v>156</v>
      </c>
      <c r="AT137" s="223" t="s">
        <v>73</v>
      </c>
      <c r="AU137" s="223" t="s">
        <v>74</v>
      </c>
      <c r="AY137" s="222" t="s">
        <v>149</v>
      </c>
      <c r="BK137" s="224">
        <f>SUM(BK138:BK143)</f>
        <v>996.39999999999998</v>
      </c>
    </row>
    <row r="138" s="2" customFormat="1" ht="36.72453" customHeight="1">
      <c r="A138" s="35"/>
      <c r="B138" s="36"/>
      <c r="C138" s="227" t="s">
        <v>200</v>
      </c>
      <c r="D138" s="227" t="s">
        <v>152</v>
      </c>
      <c r="E138" s="228" t="s">
        <v>519</v>
      </c>
      <c r="F138" s="229" t="s">
        <v>520</v>
      </c>
      <c r="G138" s="230" t="s">
        <v>350</v>
      </c>
      <c r="H138" s="231">
        <v>6</v>
      </c>
      <c r="I138" s="232">
        <v>24.399999999999999</v>
      </c>
      <c r="J138" s="232">
        <f>ROUND(I138*H138,2)</f>
        <v>146.40000000000001</v>
      </c>
      <c r="K138" s="233"/>
      <c r="L138" s="38"/>
      <c r="M138" s="234" t="s">
        <v>1</v>
      </c>
      <c r="N138" s="235" t="s">
        <v>40</v>
      </c>
      <c r="O138" s="236">
        <v>0</v>
      </c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351</v>
      </c>
      <c r="AT138" s="238" t="s">
        <v>152</v>
      </c>
      <c r="AU138" s="238" t="s">
        <v>82</v>
      </c>
      <c r="AY138" s="18" t="s">
        <v>149</v>
      </c>
      <c r="BE138" s="239">
        <f>IF(N138="základná",J138,0)</f>
        <v>0</v>
      </c>
      <c r="BF138" s="239">
        <f>IF(N138="znížená",J138,0)</f>
        <v>146.40000000000001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8" t="s">
        <v>157</v>
      </c>
      <c r="BK138" s="239">
        <f>ROUND(I138*H138,2)</f>
        <v>146.40000000000001</v>
      </c>
      <c r="BL138" s="18" t="s">
        <v>351</v>
      </c>
      <c r="BM138" s="238" t="s">
        <v>203</v>
      </c>
    </row>
    <row r="139" s="13" customFormat="1">
      <c r="A139" s="13"/>
      <c r="B139" s="240"/>
      <c r="C139" s="241"/>
      <c r="D139" s="242" t="s">
        <v>158</v>
      </c>
      <c r="E139" s="243" t="s">
        <v>1</v>
      </c>
      <c r="F139" s="244" t="s">
        <v>888</v>
      </c>
      <c r="G139" s="241"/>
      <c r="H139" s="245">
        <v>6</v>
      </c>
      <c r="I139" s="241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158</v>
      </c>
      <c r="AU139" s="250" t="s">
        <v>82</v>
      </c>
      <c r="AV139" s="13" t="s">
        <v>157</v>
      </c>
      <c r="AW139" s="13" t="s">
        <v>29</v>
      </c>
      <c r="AX139" s="13" t="s">
        <v>74</v>
      </c>
      <c r="AY139" s="250" t="s">
        <v>149</v>
      </c>
    </row>
    <row r="140" s="14" customFormat="1">
      <c r="A140" s="14"/>
      <c r="B140" s="251"/>
      <c r="C140" s="252"/>
      <c r="D140" s="242" t="s">
        <v>158</v>
      </c>
      <c r="E140" s="253" t="s">
        <v>1</v>
      </c>
      <c r="F140" s="254" t="s">
        <v>160</v>
      </c>
      <c r="G140" s="252"/>
      <c r="H140" s="255">
        <v>6</v>
      </c>
      <c r="I140" s="252"/>
      <c r="J140" s="252"/>
      <c r="K140" s="252"/>
      <c r="L140" s="256"/>
      <c r="M140" s="257"/>
      <c r="N140" s="258"/>
      <c r="O140" s="258"/>
      <c r="P140" s="258"/>
      <c r="Q140" s="258"/>
      <c r="R140" s="258"/>
      <c r="S140" s="258"/>
      <c r="T140" s="25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0" t="s">
        <v>158</v>
      </c>
      <c r="AU140" s="260" t="s">
        <v>82</v>
      </c>
      <c r="AV140" s="14" t="s">
        <v>156</v>
      </c>
      <c r="AW140" s="14" t="s">
        <v>29</v>
      </c>
      <c r="AX140" s="14" t="s">
        <v>82</v>
      </c>
      <c r="AY140" s="260" t="s">
        <v>149</v>
      </c>
    </row>
    <row r="141" s="2" customFormat="1" ht="21.0566" customHeight="1">
      <c r="A141" s="35"/>
      <c r="B141" s="36"/>
      <c r="C141" s="227" t="s">
        <v>182</v>
      </c>
      <c r="D141" s="227" t="s">
        <v>152</v>
      </c>
      <c r="E141" s="228" t="s">
        <v>889</v>
      </c>
      <c r="F141" s="229" t="s">
        <v>890</v>
      </c>
      <c r="G141" s="230" t="s">
        <v>187</v>
      </c>
      <c r="H141" s="231">
        <v>1</v>
      </c>
      <c r="I141" s="232">
        <v>297.5</v>
      </c>
      <c r="J141" s="232">
        <f>ROUND(I141*H141,2)</f>
        <v>297.5</v>
      </c>
      <c r="K141" s="233"/>
      <c r="L141" s="38"/>
      <c r="M141" s="234" t="s">
        <v>1</v>
      </c>
      <c r="N141" s="235" t="s">
        <v>40</v>
      </c>
      <c r="O141" s="236">
        <v>0</v>
      </c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351</v>
      </c>
      <c r="AT141" s="238" t="s">
        <v>152</v>
      </c>
      <c r="AU141" s="238" t="s">
        <v>82</v>
      </c>
      <c r="AY141" s="18" t="s">
        <v>149</v>
      </c>
      <c r="BE141" s="239">
        <f>IF(N141="základná",J141,0)</f>
        <v>0</v>
      </c>
      <c r="BF141" s="239">
        <f>IF(N141="znížená",J141,0)</f>
        <v>297.5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8" t="s">
        <v>157</v>
      </c>
      <c r="BK141" s="239">
        <f>ROUND(I141*H141,2)</f>
        <v>297.5</v>
      </c>
      <c r="BL141" s="18" t="s">
        <v>351</v>
      </c>
      <c r="BM141" s="238" t="s">
        <v>209</v>
      </c>
    </row>
    <row r="142" s="2" customFormat="1" ht="16.30189" customHeight="1">
      <c r="A142" s="35"/>
      <c r="B142" s="36"/>
      <c r="C142" s="227" t="s">
        <v>211</v>
      </c>
      <c r="D142" s="227" t="s">
        <v>152</v>
      </c>
      <c r="E142" s="228" t="s">
        <v>891</v>
      </c>
      <c r="F142" s="229" t="s">
        <v>892</v>
      </c>
      <c r="G142" s="230" t="s">
        <v>187</v>
      </c>
      <c r="H142" s="231">
        <v>1</v>
      </c>
      <c r="I142" s="232">
        <v>127.5</v>
      </c>
      <c r="J142" s="232">
        <f>ROUND(I142*H142,2)</f>
        <v>127.5</v>
      </c>
      <c r="K142" s="233"/>
      <c r="L142" s="38"/>
      <c r="M142" s="234" t="s">
        <v>1</v>
      </c>
      <c r="N142" s="235" t="s">
        <v>40</v>
      </c>
      <c r="O142" s="236">
        <v>0</v>
      </c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351</v>
      </c>
      <c r="AT142" s="238" t="s">
        <v>152</v>
      </c>
      <c r="AU142" s="238" t="s">
        <v>82</v>
      </c>
      <c r="AY142" s="18" t="s">
        <v>149</v>
      </c>
      <c r="BE142" s="239">
        <f>IF(N142="základná",J142,0)</f>
        <v>0</v>
      </c>
      <c r="BF142" s="239">
        <f>IF(N142="znížená",J142,0)</f>
        <v>127.5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8" t="s">
        <v>157</v>
      </c>
      <c r="BK142" s="239">
        <f>ROUND(I142*H142,2)</f>
        <v>127.5</v>
      </c>
      <c r="BL142" s="18" t="s">
        <v>351</v>
      </c>
      <c r="BM142" s="238" t="s">
        <v>214</v>
      </c>
    </row>
    <row r="143" s="2" customFormat="1" ht="16.30189" customHeight="1">
      <c r="A143" s="35"/>
      <c r="B143" s="36"/>
      <c r="C143" s="227" t="s">
        <v>188</v>
      </c>
      <c r="D143" s="227" t="s">
        <v>152</v>
      </c>
      <c r="E143" s="228" t="s">
        <v>893</v>
      </c>
      <c r="F143" s="229" t="s">
        <v>894</v>
      </c>
      <c r="G143" s="230" t="s">
        <v>187</v>
      </c>
      <c r="H143" s="231">
        <v>1</v>
      </c>
      <c r="I143" s="232">
        <v>425</v>
      </c>
      <c r="J143" s="232">
        <f>ROUND(I143*H143,2)</f>
        <v>425</v>
      </c>
      <c r="K143" s="233"/>
      <c r="L143" s="38"/>
      <c r="M143" s="234" t="s">
        <v>1</v>
      </c>
      <c r="N143" s="235" t="s">
        <v>40</v>
      </c>
      <c r="O143" s="236">
        <v>0</v>
      </c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351</v>
      </c>
      <c r="AT143" s="238" t="s">
        <v>152</v>
      </c>
      <c r="AU143" s="238" t="s">
        <v>82</v>
      </c>
      <c r="AY143" s="18" t="s">
        <v>149</v>
      </c>
      <c r="BE143" s="239">
        <f>IF(N143="základná",J143,0)</f>
        <v>0</v>
      </c>
      <c r="BF143" s="239">
        <f>IF(N143="znížená",J143,0)</f>
        <v>425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8" t="s">
        <v>157</v>
      </c>
      <c r="BK143" s="239">
        <f>ROUND(I143*H143,2)</f>
        <v>425</v>
      </c>
      <c r="BL143" s="18" t="s">
        <v>351</v>
      </c>
      <c r="BM143" s="238" t="s">
        <v>219</v>
      </c>
    </row>
    <row r="144" s="12" customFormat="1" ht="25.92" customHeight="1">
      <c r="A144" s="12"/>
      <c r="B144" s="212"/>
      <c r="C144" s="213"/>
      <c r="D144" s="214" t="s">
        <v>73</v>
      </c>
      <c r="E144" s="215" t="s">
        <v>361</v>
      </c>
      <c r="F144" s="215" t="s">
        <v>362</v>
      </c>
      <c r="G144" s="213"/>
      <c r="H144" s="213"/>
      <c r="I144" s="213"/>
      <c r="J144" s="216">
        <f>BK144</f>
        <v>0</v>
      </c>
      <c r="K144" s="213"/>
      <c r="L144" s="217"/>
      <c r="M144" s="261"/>
      <c r="N144" s="262"/>
      <c r="O144" s="262"/>
      <c r="P144" s="263">
        <v>0</v>
      </c>
      <c r="Q144" s="262"/>
      <c r="R144" s="263">
        <v>0</v>
      </c>
      <c r="S144" s="262"/>
      <c r="T144" s="264"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2" t="s">
        <v>82</v>
      </c>
      <c r="AT144" s="223" t="s">
        <v>73</v>
      </c>
      <c r="AU144" s="223" t="s">
        <v>74</v>
      </c>
      <c r="AY144" s="222" t="s">
        <v>149</v>
      </c>
      <c r="BK144" s="224">
        <v>0</v>
      </c>
    </row>
    <row r="145" s="2" customFormat="1" ht="6.96" customHeight="1">
      <c r="A145" s="35"/>
      <c r="B145" s="68"/>
      <c r="C145" s="69"/>
      <c r="D145" s="69"/>
      <c r="E145" s="69"/>
      <c r="F145" s="69"/>
      <c r="G145" s="69"/>
      <c r="H145" s="69"/>
      <c r="I145" s="69"/>
      <c r="J145" s="69"/>
      <c r="K145" s="69"/>
      <c r="L145" s="38"/>
      <c r="M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</sheetData>
  <sheetProtection sheet="1" autoFilter="0" formatColumns="0" formatRows="0" objects="1" scenarios="1" spinCount="100000" saltValue="057w8oUdPqPBCK8vfm2K5urgibUNZ/bcm1kLeo+enVqyPjCZMNv5tMoaiww82nl+JPLomK0xKvvGY2letoCJbQ==" hashValue="w+9TytznWT7/E/axiJ1TPgTQj69qcjrkl9G3dBegpglp0koVqdthwdwPJnjqZDZXKUQkuyUNnQItFA+9Y4s1lw==" algorithmName="SHA-512" password="CC35"/>
  <autoFilter ref="C119:K14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hidden="1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1"/>
      <c r="AT3" s="18" t="s">
        <v>74</v>
      </c>
    </row>
    <row r="4" hidden="1" s="1" customFormat="1" ht="24.96" customHeight="1">
      <c r="B4" s="21"/>
      <c r="D4" s="144" t="s">
        <v>115</v>
      </c>
      <c r="L4" s="21"/>
      <c r="M4" s="145" t="s">
        <v>9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6" t="s">
        <v>13</v>
      </c>
      <c r="L6" s="21"/>
    </row>
    <row r="7" hidden="1" s="1" customFormat="1" ht="16.30189" customHeight="1">
      <c r="B7" s="21"/>
      <c r="E7" s="147" t="str">
        <f>'Rekapitulácia stavby'!K6</f>
        <v>NURCH</v>
      </c>
      <c r="F7" s="146"/>
      <c r="G7" s="146"/>
      <c r="H7" s="146"/>
      <c r="L7" s="21"/>
    </row>
    <row r="8" hidden="1" s="2" customFormat="1" ht="12" customHeight="1">
      <c r="A8" s="35"/>
      <c r="B8" s="38"/>
      <c r="C8" s="35"/>
      <c r="D8" s="146" t="s">
        <v>116</v>
      </c>
      <c r="E8" s="35"/>
      <c r="F8" s="35"/>
      <c r="G8" s="35"/>
      <c r="H8" s="35"/>
      <c r="I8" s="35"/>
      <c r="J8" s="35"/>
      <c r="K8" s="35"/>
      <c r="L8" s="6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30189" customHeight="1">
      <c r="A9" s="35"/>
      <c r="B9" s="38"/>
      <c r="C9" s="35"/>
      <c r="D9" s="35"/>
      <c r="E9" s="148" t="s">
        <v>895</v>
      </c>
      <c r="F9" s="35"/>
      <c r="G9" s="35"/>
      <c r="H9" s="35"/>
      <c r="I9" s="35"/>
      <c r="J9" s="35"/>
      <c r="K9" s="35"/>
      <c r="L9" s="6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6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8"/>
      <c r="C11" s="35"/>
      <c r="D11" s="146" t="s">
        <v>15</v>
      </c>
      <c r="E11" s="35"/>
      <c r="F11" s="149" t="s">
        <v>1</v>
      </c>
      <c r="G11" s="35"/>
      <c r="H11" s="35"/>
      <c r="I11" s="146" t="s">
        <v>16</v>
      </c>
      <c r="J11" s="149" t="s">
        <v>1</v>
      </c>
      <c r="K11" s="35"/>
      <c r="L11" s="6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8"/>
      <c r="C12" s="35"/>
      <c r="D12" s="146" t="s">
        <v>17</v>
      </c>
      <c r="E12" s="35"/>
      <c r="F12" s="149" t="s">
        <v>18</v>
      </c>
      <c r="G12" s="35"/>
      <c r="H12" s="35"/>
      <c r="I12" s="146" t="s">
        <v>19</v>
      </c>
      <c r="J12" s="150" t="str">
        <f>'Rekapitulácia stavby'!AN8</f>
        <v>10. 2. 2023</v>
      </c>
      <c r="K12" s="35"/>
      <c r="L12" s="6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6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8"/>
      <c r="C14" s="35"/>
      <c r="D14" s="146" t="s">
        <v>21</v>
      </c>
      <c r="E14" s="35"/>
      <c r="F14" s="35"/>
      <c r="G14" s="35"/>
      <c r="H14" s="35"/>
      <c r="I14" s="146" t="s">
        <v>22</v>
      </c>
      <c r="J14" s="149" t="str">
        <f>IF('Rekapitulácia stavby'!AN10="","",'Rekapitulácia stavby'!AN10)</f>
        <v/>
      </c>
      <c r="K14" s="35"/>
      <c r="L14" s="6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8"/>
      <c r="C15" s="35"/>
      <c r="D15" s="35"/>
      <c r="E15" s="149" t="str">
        <f>IF('Rekapitulácia stavby'!E11="","",'Rekapitulácia stavby'!E11)</f>
        <v>NÁRODNÝ ÚSTAV REUMATICKÝCH CHORÔB</v>
      </c>
      <c r="F15" s="35"/>
      <c r="G15" s="35"/>
      <c r="H15" s="35"/>
      <c r="I15" s="146" t="s">
        <v>24</v>
      </c>
      <c r="J15" s="149" t="str">
        <f>IF('Rekapitulácia stavby'!AN11="","",'Rekapitulácia stavby'!AN11)</f>
        <v/>
      </c>
      <c r="K15" s="35"/>
      <c r="L15" s="6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6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8"/>
      <c r="C17" s="35"/>
      <c r="D17" s="146" t="s">
        <v>25</v>
      </c>
      <c r="E17" s="35"/>
      <c r="F17" s="35"/>
      <c r="G17" s="35"/>
      <c r="H17" s="35"/>
      <c r="I17" s="146" t="s">
        <v>22</v>
      </c>
      <c r="J17" s="149" t="str">
        <f>'Rekapitulácia stavby'!AN13</f>
        <v>31415644</v>
      </c>
      <c r="K17" s="35"/>
      <c r="L17" s="6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8"/>
      <c r="C18" s="35"/>
      <c r="D18" s="35"/>
      <c r="E18" s="149" t="str">
        <f>'Rekapitulácia stavby'!E14</f>
        <v>TRILAUG s.r.o.</v>
      </c>
      <c r="F18" s="149"/>
      <c r="G18" s="149"/>
      <c r="H18" s="149"/>
      <c r="I18" s="146" t="s">
        <v>24</v>
      </c>
      <c r="J18" s="149" t="str">
        <f>'Rekapitulácia stavby'!AN14</f>
        <v/>
      </c>
      <c r="K18" s="35"/>
      <c r="L18" s="6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6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8"/>
      <c r="C20" s="35"/>
      <c r="D20" s="146" t="s">
        <v>28</v>
      </c>
      <c r="E20" s="35"/>
      <c r="F20" s="35"/>
      <c r="G20" s="35"/>
      <c r="H20" s="35"/>
      <c r="I20" s="146" t="s">
        <v>22</v>
      </c>
      <c r="J20" s="149" t="str">
        <f>IF('Rekapitulácia stavby'!AN16="","",'Rekapitulácia stavby'!AN16)</f>
        <v/>
      </c>
      <c r="K20" s="35"/>
      <c r="L20" s="6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8"/>
      <c r="C21" s="35"/>
      <c r="D21" s="35"/>
      <c r="E21" s="149" t="str">
        <f>IF('Rekapitulácia stavby'!E17="","",'Rekapitulácia stavby'!E17)</f>
        <v xml:space="preserve"> </v>
      </c>
      <c r="F21" s="35"/>
      <c r="G21" s="35"/>
      <c r="H21" s="35"/>
      <c r="I21" s="146" t="s">
        <v>24</v>
      </c>
      <c r="J21" s="149" t="str">
        <f>IF('Rekapitulácia stavby'!AN17="","",'Rekapitulácia stavby'!AN17)</f>
        <v/>
      </c>
      <c r="K21" s="35"/>
      <c r="L21" s="6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6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8"/>
      <c r="C23" s="35"/>
      <c r="D23" s="146" t="s">
        <v>30</v>
      </c>
      <c r="E23" s="35"/>
      <c r="F23" s="35"/>
      <c r="G23" s="35"/>
      <c r="H23" s="35"/>
      <c r="I23" s="146" t="s">
        <v>22</v>
      </c>
      <c r="J23" s="149" t="str">
        <f>IF('Rekapitulácia stavby'!AN19="","",'Rekapitulácia stavby'!AN19)</f>
        <v/>
      </c>
      <c r="K23" s="35"/>
      <c r="L23" s="6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8"/>
      <c r="C24" s="35"/>
      <c r="D24" s="35"/>
      <c r="E24" s="149" t="str">
        <f>IF('Rekapitulácia stavby'!E20="","",'Rekapitulácia stavby'!E20)</f>
        <v xml:space="preserve"> </v>
      </c>
      <c r="F24" s="35"/>
      <c r="G24" s="35"/>
      <c r="H24" s="35"/>
      <c r="I24" s="146" t="s">
        <v>24</v>
      </c>
      <c r="J24" s="149" t="str">
        <f>IF('Rekapitulácia stavby'!AN20="","",'Rekapitulácia stavby'!AN20)</f>
        <v/>
      </c>
      <c r="K24" s="35"/>
      <c r="L24" s="6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6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8"/>
      <c r="C26" s="35"/>
      <c r="D26" s="146" t="s">
        <v>31</v>
      </c>
      <c r="E26" s="35"/>
      <c r="F26" s="35"/>
      <c r="G26" s="35"/>
      <c r="H26" s="35"/>
      <c r="I26" s="35"/>
      <c r="J26" s="35"/>
      <c r="K26" s="35"/>
      <c r="L26" s="6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30189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hidden="1" s="2" customFormat="1" ht="6.96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6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8"/>
      <c r="C29" s="35"/>
      <c r="D29" s="155"/>
      <c r="E29" s="155"/>
      <c r="F29" s="155"/>
      <c r="G29" s="155"/>
      <c r="H29" s="155"/>
      <c r="I29" s="155"/>
      <c r="J29" s="155"/>
      <c r="K29" s="155"/>
      <c r="L29" s="6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8"/>
      <c r="C30" s="35"/>
      <c r="D30" s="156" t="s">
        <v>34</v>
      </c>
      <c r="E30" s="35"/>
      <c r="F30" s="35"/>
      <c r="G30" s="35"/>
      <c r="H30" s="35"/>
      <c r="I30" s="35"/>
      <c r="J30" s="157">
        <f>ROUND(J124, 2)</f>
        <v>42800.07</v>
      </c>
      <c r="K30" s="35"/>
      <c r="L30" s="6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8"/>
      <c r="C31" s="35"/>
      <c r="D31" s="155"/>
      <c r="E31" s="155"/>
      <c r="F31" s="155"/>
      <c r="G31" s="155"/>
      <c r="H31" s="155"/>
      <c r="I31" s="155"/>
      <c r="J31" s="155"/>
      <c r="K31" s="155"/>
      <c r="L31" s="6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8"/>
      <c r="C32" s="35"/>
      <c r="D32" s="35"/>
      <c r="E32" s="35"/>
      <c r="F32" s="158" t="s">
        <v>36</v>
      </c>
      <c r="G32" s="35"/>
      <c r="H32" s="35"/>
      <c r="I32" s="158" t="s">
        <v>35</v>
      </c>
      <c r="J32" s="158" t="s">
        <v>37</v>
      </c>
      <c r="K32" s="35"/>
      <c r="L32" s="6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8"/>
      <c r="C33" s="35"/>
      <c r="D33" s="159" t="s">
        <v>38</v>
      </c>
      <c r="E33" s="160" t="s">
        <v>39</v>
      </c>
      <c r="F33" s="161">
        <f>ROUND((SUM(BE124:BE264)),  2)</f>
        <v>0</v>
      </c>
      <c r="G33" s="162"/>
      <c r="H33" s="162"/>
      <c r="I33" s="163">
        <v>0.20000000000000001</v>
      </c>
      <c r="J33" s="161">
        <f>ROUND(((SUM(BE124:BE264))*I33),  2)</f>
        <v>0</v>
      </c>
      <c r="K33" s="35"/>
      <c r="L33" s="6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8"/>
      <c r="C34" s="35"/>
      <c r="D34" s="35"/>
      <c r="E34" s="160" t="s">
        <v>40</v>
      </c>
      <c r="F34" s="164">
        <f>ROUND((SUM(BF124:BF264)),  2)</f>
        <v>42800.07</v>
      </c>
      <c r="G34" s="35"/>
      <c r="H34" s="35"/>
      <c r="I34" s="165">
        <v>0.20000000000000001</v>
      </c>
      <c r="J34" s="164">
        <f>ROUND(((SUM(BF124:BF264))*I34),  2)</f>
        <v>8560.0100000000002</v>
      </c>
      <c r="K34" s="35"/>
      <c r="L34" s="6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8"/>
      <c r="C35" s="35"/>
      <c r="D35" s="35"/>
      <c r="E35" s="146" t="s">
        <v>41</v>
      </c>
      <c r="F35" s="164">
        <f>ROUND((SUM(BG124:BG264)),  2)</f>
        <v>0</v>
      </c>
      <c r="G35" s="35"/>
      <c r="H35" s="35"/>
      <c r="I35" s="165">
        <v>0.20000000000000001</v>
      </c>
      <c r="J35" s="164">
        <f>0</f>
        <v>0</v>
      </c>
      <c r="K35" s="35"/>
      <c r="L35" s="6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8"/>
      <c r="C36" s="35"/>
      <c r="D36" s="35"/>
      <c r="E36" s="146" t="s">
        <v>42</v>
      </c>
      <c r="F36" s="164">
        <f>ROUND((SUM(BH124:BH264)),  2)</f>
        <v>0</v>
      </c>
      <c r="G36" s="35"/>
      <c r="H36" s="35"/>
      <c r="I36" s="165">
        <v>0.20000000000000001</v>
      </c>
      <c r="J36" s="164">
        <f>0</f>
        <v>0</v>
      </c>
      <c r="K36" s="35"/>
      <c r="L36" s="6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8"/>
      <c r="C37" s="35"/>
      <c r="D37" s="35"/>
      <c r="E37" s="160" t="s">
        <v>43</v>
      </c>
      <c r="F37" s="161">
        <f>ROUND((SUM(BI124:BI264)),  2)</f>
        <v>0</v>
      </c>
      <c r="G37" s="162"/>
      <c r="H37" s="162"/>
      <c r="I37" s="163">
        <v>0</v>
      </c>
      <c r="J37" s="161">
        <f>0</f>
        <v>0</v>
      </c>
      <c r="K37" s="35"/>
      <c r="L37" s="6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6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8"/>
      <c r="C39" s="166"/>
      <c r="D39" s="167" t="s">
        <v>44</v>
      </c>
      <c r="E39" s="168"/>
      <c r="F39" s="168"/>
      <c r="G39" s="169" t="s">
        <v>45</v>
      </c>
      <c r="H39" s="170" t="s">
        <v>46</v>
      </c>
      <c r="I39" s="168"/>
      <c r="J39" s="171">
        <f>SUM(J30:J37)</f>
        <v>51360.080000000002</v>
      </c>
      <c r="K39" s="172"/>
      <c r="L39" s="6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6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5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5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5"/>
      <c r="B61" s="38"/>
      <c r="C61" s="35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5"/>
      <c r="B65" s="38"/>
      <c r="C65" s="35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5"/>
      <c r="B76" s="38"/>
      <c r="C76" s="35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4" t="s">
        <v>118</v>
      </c>
      <c r="D82" s="37"/>
      <c r="E82" s="37"/>
      <c r="F82" s="37"/>
      <c r="G82" s="37"/>
      <c r="H82" s="37"/>
      <c r="I82" s="37"/>
      <c r="J82" s="37"/>
      <c r="K82" s="37"/>
      <c r="L82" s="6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30" t="s">
        <v>13</v>
      </c>
      <c r="D84" s="37"/>
      <c r="E84" s="37"/>
      <c r="F84" s="37"/>
      <c r="G84" s="37"/>
      <c r="H84" s="37"/>
      <c r="I84" s="37"/>
      <c r="J84" s="37"/>
      <c r="K84" s="37"/>
      <c r="L84" s="6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30189" customHeight="1">
      <c r="A85" s="35"/>
      <c r="B85" s="36"/>
      <c r="C85" s="37"/>
      <c r="D85" s="37"/>
      <c r="E85" s="184" t="str">
        <f>E7</f>
        <v>NURCH</v>
      </c>
      <c r="F85" s="30"/>
      <c r="G85" s="30"/>
      <c r="H85" s="30"/>
      <c r="I85" s="37"/>
      <c r="J85" s="37"/>
      <c r="K85" s="37"/>
      <c r="L85" s="6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30" t="s">
        <v>116</v>
      </c>
      <c r="D86" s="37"/>
      <c r="E86" s="37"/>
      <c r="F86" s="37"/>
      <c r="G86" s="37"/>
      <c r="H86" s="37"/>
      <c r="I86" s="37"/>
      <c r="J86" s="37"/>
      <c r="K86" s="37"/>
      <c r="L86" s="6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30189" customHeight="1">
      <c r="A87" s="35"/>
      <c r="B87" s="36"/>
      <c r="C87" s="37"/>
      <c r="D87" s="37"/>
      <c r="E87" s="78" t="str">
        <f>E9</f>
        <v>02-e - Elektroinštalácie</v>
      </c>
      <c r="F87" s="37"/>
      <c r="G87" s="37"/>
      <c r="H87" s="37"/>
      <c r="I87" s="37"/>
      <c r="J87" s="37"/>
      <c r="K87" s="37"/>
      <c r="L87" s="6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30" t="s">
        <v>17</v>
      </c>
      <c r="D89" s="37"/>
      <c r="E89" s="37"/>
      <c r="F89" s="27" t="str">
        <f>F12</f>
        <v xml:space="preserve"> </v>
      </c>
      <c r="G89" s="37"/>
      <c r="H89" s="37"/>
      <c r="I89" s="30" t="s">
        <v>19</v>
      </c>
      <c r="J89" s="81" t="str">
        <f>IF(J12="","",J12)</f>
        <v>10. 2. 2023</v>
      </c>
      <c r="K89" s="37"/>
      <c r="L89" s="6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30566" customHeight="1">
      <c r="A91" s="35"/>
      <c r="B91" s="36"/>
      <c r="C91" s="30" t="s">
        <v>21</v>
      </c>
      <c r="D91" s="37"/>
      <c r="E91" s="37"/>
      <c r="F91" s="27" t="str">
        <f>E15</f>
        <v>NÁRODNÝ ÚSTAV REUMATICKÝCH CHORÔB</v>
      </c>
      <c r="G91" s="37"/>
      <c r="H91" s="37"/>
      <c r="I91" s="30" t="s">
        <v>28</v>
      </c>
      <c r="J91" s="31" t="str">
        <f>E21</f>
        <v xml:space="preserve"> </v>
      </c>
      <c r="K91" s="37"/>
      <c r="L91" s="6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30566" customHeight="1">
      <c r="A92" s="35"/>
      <c r="B92" s="36"/>
      <c r="C92" s="30" t="s">
        <v>25</v>
      </c>
      <c r="D92" s="37"/>
      <c r="E92" s="37"/>
      <c r="F92" s="27" t="str">
        <f>IF(E18="","",E18)</f>
        <v>TRILAUG s.r.o.</v>
      </c>
      <c r="G92" s="37"/>
      <c r="H92" s="37"/>
      <c r="I92" s="30" t="s">
        <v>30</v>
      </c>
      <c r="J92" s="31" t="str">
        <f>E24</f>
        <v xml:space="preserve"> </v>
      </c>
      <c r="K92" s="37"/>
      <c r="L92" s="6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119</v>
      </c>
      <c r="D94" s="140"/>
      <c r="E94" s="140"/>
      <c r="F94" s="140"/>
      <c r="G94" s="140"/>
      <c r="H94" s="140"/>
      <c r="I94" s="140"/>
      <c r="J94" s="186" t="s">
        <v>120</v>
      </c>
      <c r="K94" s="140"/>
      <c r="L94" s="6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7" t="s">
        <v>121</v>
      </c>
      <c r="D96" s="37"/>
      <c r="E96" s="37"/>
      <c r="F96" s="37"/>
      <c r="G96" s="37"/>
      <c r="H96" s="37"/>
      <c r="I96" s="37"/>
      <c r="J96" s="112">
        <f>J124</f>
        <v>42800.07</v>
      </c>
      <c r="K96" s="37"/>
      <c r="L96" s="6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122</v>
      </c>
    </row>
    <row r="97" s="9" customFormat="1" ht="24.96" customHeight="1">
      <c r="A97" s="9"/>
      <c r="B97" s="188"/>
      <c r="C97" s="189"/>
      <c r="D97" s="190" t="s">
        <v>123</v>
      </c>
      <c r="E97" s="191"/>
      <c r="F97" s="191"/>
      <c r="G97" s="191"/>
      <c r="H97" s="191"/>
      <c r="I97" s="191"/>
      <c r="J97" s="192">
        <f>J125</f>
        <v>3944.1999999999998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95"/>
      <c r="D98" s="196" t="s">
        <v>124</v>
      </c>
      <c r="E98" s="197"/>
      <c r="F98" s="197"/>
      <c r="G98" s="197"/>
      <c r="H98" s="197"/>
      <c r="I98" s="197"/>
      <c r="J98" s="198">
        <f>J126</f>
        <v>3944.1999999999998</v>
      </c>
      <c r="K98" s="195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8"/>
      <c r="C99" s="189"/>
      <c r="D99" s="190" t="s">
        <v>896</v>
      </c>
      <c r="E99" s="191"/>
      <c r="F99" s="191"/>
      <c r="G99" s="191"/>
      <c r="H99" s="191"/>
      <c r="I99" s="191"/>
      <c r="J99" s="192">
        <f>J133</f>
        <v>37195.870000000003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95"/>
      <c r="D100" s="196" t="s">
        <v>897</v>
      </c>
      <c r="E100" s="197"/>
      <c r="F100" s="197"/>
      <c r="G100" s="197"/>
      <c r="H100" s="197"/>
      <c r="I100" s="197"/>
      <c r="J100" s="198">
        <f>J134</f>
        <v>36355.709999999999</v>
      </c>
      <c r="K100" s="195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95"/>
      <c r="D101" s="196" t="s">
        <v>898</v>
      </c>
      <c r="E101" s="197"/>
      <c r="F101" s="197"/>
      <c r="G101" s="197"/>
      <c r="H101" s="197"/>
      <c r="I101" s="197"/>
      <c r="J101" s="198">
        <f>J254</f>
        <v>200.16</v>
      </c>
      <c r="K101" s="195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95"/>
      <c r="D102" s="196" t="s">
        <v>899</v>
      </c>
      <c r="E102" s="197"/>
      <c r="F102" s="197"/>
      <c r="G102" s="197"/>
      <c r="H102" s="197"/>
      <c r="I102" s="197"/>
      <c r="J102" s="198">
        <f>J257</f>
        <v>640</v>
      </c>
      <c r="K102" s="195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133</v>
      </c>
      <c r="E103" s="191"/>
      <c r="F103" s="191"/>
      <c r="G103" s="191"/>
      <c r="H103" s="191"/>
      <c r="I103" s="191"/>
      <c r="J103" s="192">
        <f>J260</f>
        <v>1660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8"/>
      <c r="C104" s="189"/>
      <c r="D104" s="190" t="s">
        <v>134</v>
      </c>
      <c r="E104" s="191"/>
      <c r="F104" s="191"/>
      <c r="G104" s="191"/>
      <c r="H104" s="191"/>
      <c r="I104" s="191"/>
      <c r="J104" s="192">
        <f>J264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70"/>
      <c r="C110" s="71"/>
      <c r="D110" s="71"/>
      <c r="E110" s="71"/>
      <c r="F110" s="71"/>
      <c r="G110" s="71"/>
      <c r="H110" s="71"/>
      <c r="I110" s="71"/>
      <c r="J110" s="71"/>
      <c r="K110" s="71"/>
      <c r="L110" s="6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4" t="s">
        <v>135</v>
      </c>
      <c r="D111" s="37"/>
      <c r="E111" s="37"/>
      <c r="F111" s="37"/>
      <c r="G111" s="37"/>
      <c r="H111" s="37"/>
      <c r="I111" s="37"/>
      <c r="J111" s="37"/>
      <c r="K111" s="37"/>
      <c r="L111" s="6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30" t="s">
        <v>13</v>
      </c>
      <c r="D113" s="37"/>
      <c r="E113" s="37"/>
      <c r="F113" s="37"/>
      <c r="G113" s="37"/>
      <c r="H113" s="37"/>
      <c r="I113" s="37"/>
      <c r="J113" s="37"/>
      <c r="K113" s="37"/>
      <c r="L113" s="6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30189" customHeight="1">
      <c r="A114" s="35"/>
      <c r="B114" s="36"/>
      <c r="C114" s="37"/>
      <c r="D114" s="37"/>
      <c r="E114" s="184" t="str">
        <f>E7</f>
        <v>NURCH</v>
      </c>
      <c r="F114" s="30"/>
      <c r="G114" s="30"/>
      <c r="H114" s="30"/>
      <c r="I114" s="37"/>
      <c r="J114" s="37"/>
      <c r="K114" s="37"/>
      <c r="L114" s="6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30" t="s">
        <v>116</v>
      </c>
      <c r="D115" s="37"/>
      <c r="E115" s="37"/>
      <c r="F115" s="37"/>
      <c r="G115" s="37"/>
      <c r="H115" s="37"/>
      <c r="I115" s="37"/>
      <c r="J115" s="37"/>
      <c r="K115" s="37"/>
      <c r="L115" s="6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30189" customHeight="1">
      <c r="A116" s="35"/>
      <c r="B116" s="36"/>
      <c r="C116" s="37"/>
      <c r="D116" s="37"/>
      <c r="E116" s="78" t="str">
        <f>E9</f>
        <v>02-e - Elektroinštalácie</v>
      </c>
      <c r="F116" s="37"/>
      <c r="G116" s="37"/>
      <c r="H116" s="37"/>
      <c r="I116" s="37"/>
      <c r="J116" s="37"/>
      <c r="K116" s="37"/>
      <c r="L116" s="6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30" t="s">
        <v>17</v>
      </c>
      <c r="D118" s="37"/>
      <c r="E118" s="37"/>
      <c r="F118" s="27" t="str">
        <f>F12</f>
        <v xml:space="preserve"> </v>
      </c>
      <c r="G118" s="37"/>
      <c r="H118" s="37"/>
      <c r="I118" s="30" t="s">
        <v>19</v>
      </c>
      <c r="J118" s="81" t="str">
        <f>IF(J12="","",J12)</f>
        <v>10. 2. 2023</v>
      </c>
      <c r="K118" s="37"/>
      <c r="L118" s="6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30566" customHeight="1">
      <c r="A120" s="35"/>
      <c r="B120" s="36"/>
      <c r="C120" s="30" t="s">
        <v>21</v>
      </c>
      <c r="D120" s="37"/>
      <c r="E120" s="37"/>
      <c r="F120" s="27" t="str">
        <f>E15</f>
        <v>NÁRODNÝ ÚSTAV REUMATICKÝCH CHORÔB</v>
      </c>
      <c r="G120" s="37"/>
      <c r="H120" s="37"/>
      <c r="I120" s="30" t="s">
        <v>28</v>
      </c>
      <c r="J120" s="31" t="str">
        <f>E21</f>
        <v xml:space="preserve"> </v>
      </c>
      <c r="K120" s="37"/>
      <c r="L120" s="6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30566" customHeight="1">
      <c r="A121" s="35"/>
      <c r="B121" s="36"/>
      <c r="C121" s="30" t="s">
        <v>25</v>
      </c>
      <c r="D121" s="37"/>
      <c r="E121" s="37"/>
      <c r="F121" s="27" t="str">
        <f>IF(E18="","",E18)</f>
        <v>TRILAUG s.r.o.</v>
      </c>
      <c r="G121" s="37"/>
      <c r="H121" s="37"/>
      <c r="I121" s="30" t="s">
        <v>30</v>
      </c>
      <c r="J121" s="31" t="str">
        <f>E24</f>
        <v xml:space="preserve"> </v>
      </c>
      <c r="K121" s="37"/>
      <c r="L121" s="6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200"/>
      <c r="B123" s="201"/>
      <c r="C123" s="202" t="s">
        <v>136</v>
      </c>
      <c r="D123" s="203" t="s">
        <v>59</v>
      </c>
      <c r="E123" s="203" t="s">
        <v>55</v>
      </c>
      <c r="F123" s="203" t="s">
        <v>56</v>
      </c>
      <c r="G123" s="203" t="s">
        <v>137</v>
      </c>
      <c r="H123" s="203" t="s">
        <v>138</v>
      </c>
      <c r="I123" s="203" t="s">
        <v>139</v>
      </c>
      <c r="J123" s="204" t="s">
        <v>120</v>
      </c>
      <c r="K123" s="205" t="s">
        <v>140</v>
      </c>
      <c r="L123" s="206"/>
      <c r="M123" s="102" t="s">
        <v>1</v>
      </c>
      <c r="N123" s="103" t="s">
        <v>38</v>
      </c>
      <c r="O123" s="103" t="s">
        <v>141</v>
      </c>
      <c r="P123" s="103" t="s">
        <v>142</v>
      </c>
      <c r="Q123" s="103" t="s">
        <v>143</v>
      </c>
      <c r="R123" s="103" t="s">
        <v>144</v>
      </c>
      <c r="S123" s="103" t="s">
        <v>145</v>
      </c>
      <c r="T123" s="104" t="s">
        <v>146</v>
      </c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</row>
    <row r="124" s="2" customFormat="1" ht="22.8" customHeight="1">
      <c r="A124" s="35"/>
      <c r="B124" s="36"/>
      <c r="C124" s="109" t="s">
        <v>121</v>
      </c>
      <c r="D124" s="37"/>
      <c r="E124" s="37"/>
      <c r="F124" s="37"/>
      <c r="G124" s="37"/>
      <c r="H124" s="37"/>
      <c r="I124" s="37"/>
      <c r="J124" s="207">
        <f>BK124</f>
        <v>42800.07</v>
      </c>
      <c r="K124" s="37"/>
      <c r="L124" s="38"/>
      <c r="M124" s="105"/>
      <c r="N124" s="208"/>
      <c r="O124" s="106"/>
      <c r="P124" s="209">
        <f>P125+P133+P260+P264</f>
        <v>0</v>
      </c>
      <c r="Q124" s="106"/>
      <c r="R124" s="209">
        <f>R125+R133+R260+R264</f>
        <v>0</v>
      </c>
      <c r="S124" s="106"/>
      <c r="T124" s="210">
        <f>T125+T133+T260+T264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73</v>
      </c>
      <c r="AU124" s="18" t="s">
        <v>122</v>
      </c>
      <c r="BK124" s="211">
        <f>BK125+BK133+BK260+BK264</f>
        <v>42800.07</v>
      </c>
    </row>
    <row r="125" s="12" customFormat="1" ht="25.92" customHeight="1">
      <c r="A125" s="12"/>
      <c r="B125" s="212"/>
      <c r="C125" s="213"/>
      <c r="D125" s="214" t="s">
        <v>73</v>
      </c>
      <c r="E125" s="215" t="s">
        <v>147</v>
      </c>
      <c r="F125" s="215" t="s">
        <v>148</v>
      </c>
      <c r="G125" s="213"/>
      <c r="H125" s="213"/>
      <c r="I125" s="213"/>
      <c r="J125" s="216">
        <f>BK125</f>
        <v>3944.1999999999998</v>
      </c>
      <c r="K125" s="213"/>
      <c r="L125" s="217"/>
      <c r="M125" s="218"/>
      <c r="N125" s="219"/>
      <c r="O125" s="219"/>
      <c r="P125" s="220">
        <f>P126</f>
        <v>0</v>
      </c>
      <c r="Q125" s="219"/>
      <c r="R125" s="220">
        <f>R126</f>
        <v>0</v>
      </c>
      <c r="S125" s="219"/>
      <c r="T125" s="221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82</v>
      </c>
      <c r="AT125" s="223" t="s">
        <v>73</v>
      </c>
      <c r="AU125" s="223" t="s">
        <v>74</v>
      </c>
      <c r="AY125" s="222" t="s">
        <v>149</v>
      </c>
      <c r="BK125" s="224">
        <f>BK126</f>
        <v>3944.1999999999998</v>
      </c>
    </row>
    <row r="126" s="12" customFormat="1" ht="22.8" customHeight="1">
      <c r="A126" s="12"/>
      <c r="B126" s="212"/>
      <c r="C126" s="213"/>
      <c r="D126" s="214" t="s">
        <v>73</v>
      </c>
      <c r="E126" s="225" t="s">
        <v>150</v>
      </c>
      <c r="F126" s="225" t="s">
        <v>151</v>
      </c>
      <c r="G126" s="213"/>
      <c r="H126" s="213"/>
      <c r="I126" s="213"/>
      <c r="J126" s="226">
        <f>BK126</f>
        <v>3944.1999999999998</v>
      </c>
      <c r="K126" s="213"/>
      <c r="L126" s="217"/>
      <c r="M126" s="218"/>
      <c r="N126" s="219"/>
      <c r="O126" s="219"/>
      <c r="P126" s="220">
        <f>SUM(P127:P132)</f>
        <v>0</v>
      </c>
      <c r="Q126" s="219"/>
      <c r="R126" s="220">
        <f>SUM(R127:R132)</f>
        <v>0</v>
      </c>
      <c r="S126" s="219"/>
      <c r="T126" s="221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82</v>
      </c>
      <c r="AT126" s="223" t="s">
        <v>73</v>
      </c>
      <c r="AU126" s="223" t="s">
        <v>82</v>
      </c>
      <c r="AY126" s="222" t="s">
        <v>149</v>
      </c>
      <c r="BK126" s="224">
        <f>SUM(BK127:BK132)</f>
        <v>3944.1999999999998</v>
      </c>
    </row>
    <row r="127" s="2" customFormat="1" ht="23.4566" customHeight="1">
      <c r="A127" s="35"/>
      <c r="B127" s="36"/>
      <c r="C127" s="227" t="s">
        <v>82</v>
      </c>
      <c r="D127" s="227" t="s">
        <v>152</v>
      </c>
      <c r="E127" s="228" t="s">
        <v>900</v>
      </c>
      <c r="F127" s="229" t="s">
        <v>901</v>
      </c>
      <c r="G127" s="230" t="s">
        <v>294</v>
      </c>
      <c r="H127" s="231">
        <v>1</v>
      </c>
      <c r="I127" s="232">
        <v>652</v>
      </c>
      <c r="J127" s="232">
        <f>ROUND(I127*H127,2)</f>
        <v>652</v>
      </c>
      <c r="K127" s="233"/>
      <c r="L127" s="38"/>
      <c r="M127" s="234" t="s">
        <v>1</v>
      </c>
      <c r="N127" s="235" t="s">
        <v>40</v>
      </c>
      <c r="O127" s="236">
        <v>0</v>
      </c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156</v>
      </c>
      <c r="AT127" s="238" t="s">
        <v>152</v>
      </c>
      <c r="AU127" s="238" t="s">
        <v>157</v>
      </c>
      <c r="AY127" s="18" t="s">
        <v>149</v>
      </c>
      <c r="BE127" s="239">
        <f>IF(N127="základná",J127,0)</f>
        <v>0</v>
      </c>
      <c r="BF127" s="239">
        <f>IF(N127="znížená",J127,0)</f>
        <v>652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8" t="s">
        <v>157</v>
      </c>
      <c r="BK127" s="239">
        <f>ROUND(I127*H127,2)</f>
        <v>652</v>
      </c>
      <c r="BL127" s="18" t="s">
        <v>156</v>
      </c>
      <c r="BM127" s="238" t="s">
        <v>157</v>
      </c>
    </row>
    <row r="128" s="2" customFormat="1" ht="23.4566" customHeight="1">
      <c r="A128" s="35"/>
      <c r="B128" s="36"/>
      <c r="C128" s="227" t="s">
        <v>157</v>
      </c>
      <c r="D128" s="227" t="s">
        <v>152</v>
      </c>
      <c r="E128" s="228" t="s">
        <v>902</v>
      </c>
      <c r="F128" s="229" t="s">
        <v>903</v>
      </c>
      <c r="G128" s="230" t="s">
        <v>294</v>
      </c>
      <c r="H128" s="231">
        <v>1</v>
      </c>
      <c r="I128" s="232">
        <v>750</v>
      </c>
      <c r="J128" s="232">
        <f>ROUND(I128*H128,2)</f>
        <v>750</v>
      </c>
      <c r="K128" s="233"/>
      <c r="L128" s="38"/>
      <c r="M128" s="234" t="s">
        <v>1</v>
      </c>
      <c r="N128" s="235" t="s">
        <v>40</v>
      </c>
      <c r="O128" s="236">
        <v>0</v>
      </c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156</v>
      </c>
      <c r="AT128" s="238" t="s">
        <v>152</v>
      </c>
      <c r="AU128" s="238" t="s">
        <v>157</v>
      </c>
      <c r="AY128" s="18" t="s">
        <v>149</v>
      </c>
      <c r="BE128" s="239">
        <f>IF(N128="základná",J128,0)</f>
        <v>0</v>
      </c>
      <c r="BF128" s="239">
        <f>IF(N128="znížená",J128,0)</f>
        <v>750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8" t="s">
        <v>157</v>
      </c>
      <c r="BK128" s="239">
        <f>ROUND(I128*H128,2)</f>
        <v>750</v>
      </c>
      <c r="BL128" s="18" t="s">
        <v>156</v>
      </c>
      <c r="BM128" s="238" t="s">
        <v>156</v>
      </c>
    </row>
    <row r="129" s="2" customFormat="1" ht="47.59245" customHeight="1">
      <c r="A129" s="35"/>
      <c r="B129" s="36"/>
      <c r="C129" s="227" t="s">
        <v>165</v>
      </c>
      <c r="D129" s="227" t="s">
        <v>152</v>
      </c>
      <c r="E129" s="228" t="s">
        <v>904</v>
      </c>
      <c r="F129" s="229" t="s">
        <v>905</v>
      </c>
      <c r="G129" s="230" t="s">
        <v>294</v>
      </c>
      <c r="H129" s="231">
        <v>1</v>
      </c>
      <c r="I129" s="232">
        <v>620</v>
      </c>
      <c r="J129" s="232">
        <f>ROUND(I129*H129,2)</f>
        <v>620</v>
      </c>
      <c r="K129" s="233"/>
      <c r="L129" s="38"/>
      <c r="M129" s="234" t="s">
        <v>1</v>
      </c>
      <c r="N129" s="235" t="s">
        <v>40</v>
      </c>
      <c r="O129" s="236">
        <v>0</v>
      </c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156</v>
      </c>
      <c r="AT129" s="238" t="s">
        <v>152</v>
      </c>
      <c r="AU129" s="238" t="s">
        <v>157</v>
      </c>
      <c r="AY129" s="18" t="s">
        <v>149</v>
      </c>
      <c r="BE129" s="239">
        <f>IF(N129="základná",J129,0)</f>
        <v>0</v>
      </c>
      <c r="BF129" s="239">
        <f>IF(N129="znížená",J129,0)</f>
        <v>620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8" t="s">
        <v>157</v>
      </c>
      <c r="BK129" s="239">
        <f>ROUND(I129*H129,2)</f>
        <v>620</v>
      </c>
      <c r="BL129" s="18" t="s">
        <v>156</v>
      </c>
      <c r="BM129" s="238" t="s">
        <v>168</v>
      </c>
    </row>
    <row r="130" s="2" customFormat="1" ht="23.4566" customHeight="1">
      <c r="A130" s="35"/>
      <c r="B130" s="36"/>
      <c r="C130" s="227" t="s">
        <v>156</v>
      </c>
      <c r="D130" s="227" t="s">
        <v>152</v>
      </c>
      <c r="E130" s="228" t="s">
        <v>906</v>
      </c>
      <c r="F130" s="229" t="s">
        <v>907</v>
      </c>
      <c r="G130" s="230" t="s">
        <v>218</v>
      </c>
      <c r="H130" s="231">
        <v>2100</v>
      </c>
      <c r="I130" s="232">
        <v>0.34999999999999998</v>
      </c>
      <c r="J130" s="232">
        <f>ROUND(I130*H130,2)</f>
        <v>735</v>
      </c>
      <c r="K130" s="233"/>
      <c r="L130" s="38"/>
      <c r="M130" s="234" t="s">
        <v>1</v>
      </c>
      <c r="N130" s="235" t="s">
        <v>40</v>
      </c>
      <c r="O130" s="236">
        <v>0</v>
      </c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156</v>
      </c>
      <c r="AT130" s="238" t="s">
        <v>152</v>
      </c>
      <c r="AU130" s="238" t="s">
        <v>157</v>
      </c>
      <c r="AY130" s="18" t="s">
        <v>149</v>
      </c>
      <c r="BE130" s="239">
        <f>IF(N130="základná",J130,0)</f>
        <v>0</v>
      </c>
      <c r="BF130" s="239">
        <f>IF(N130="znížená",J130,0)</f>
        <v>735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8" t="s">
        <v>157</v>
      </c>
      <c r="BK130" s="239">
        <f>ROUND(I130*H130,2)</f>
        <v>735</v>
      </c>
      <c r="BL130" s="18" t="s">
        <v>156</v>
      </c>
      <c r="BM130" s="238" t="s">
        <v>174</v>
      </c>
    </row>
    <row r="131" s="2" customFormat="1" ht="31.92453" customHeight="1">
      <c r="A131" s="35"/>
      <c r="B131" s="36"/>
      <c r="C131" s="227" t="s">
        <v>175</v>
      </c>
      <c r="D131" s="227" t="s">
        <v>152</v>
      </c>
      <c r="E131" s="228" t="s">
        <v>908</v>
      </c>
      <c r="F131" s="229" t="s">
        <v>909</v>
      </c>
      <c r="G131" s="230" t="s">
        <v>187</v>
      </c>
      <c r="H131" s="231">
        <v>62</v>
      </c>
      <c r="I131" s="232">
        <v>5.5999999999999996</v>
      </c>
      <c r="J131" s="232">
        <f>ROUND(I131*H131,2)</f>
        <v>347.19999999999999</v>
      </c>
      <c r="K131" s="233"/>
      <c r="L131" s="38"/>
      <c r="M131" s="234" t="s">
        <v>1</v>
      </c>
      <c r="N131" s="235" t="s">
        <v>40</v>
      </c>
      <c r="O131" s="236">
        <v>0</v>
      </c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156</v>
      </c>
      <c r="AT131" s="238" t="s">
        <v>152</v>
      </c>
      <c r="AU131" s="238" t="s">
        <v>157</v>
      </c>
      <c r="AY131" s="18" t="s">
        <v>149</v>
      </c>
      <c r="BE131" s="239">
        <f>IF(N131="základná",J131,0)</f>
        <v>0</v>
      </c>
      <c r="BF131" s="239">
        <f>IF(N131="znížená",J131,0)</f>
        <v>347.19999999999999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8" t="s">
        <v>157</v>
      </c>
      <c r="BK131" s="239">
        <f>ROUND(I131*H131,2)</f>
        <v>347.19999999999999</v>
      </c>
      <c r="BL131" s="18" t="s">
        <v>156</v>
      </c>
      <c r="BM131" s="238" t="s">
        <v>178</v>
      </c>
    </row>
    <row r="132" s="2" customFormat="1" ht="23.4566" customHeight="1">
      <c r="A132" s="35"/>
      <c r="B132" s="36"/>
      <c r="C132" s="227" t="s">
        <v>168</v>
      </c>
      <c r="D132" s="227" t="s">
        <v>152</v>
      </c>
      <c r="E132" s="228" t="s">
        <v>910</v>
      </c>
      <c r="F132" s="229" t="s">
        <v>911</v>
      </c>
      <c r="G132" s="230" t="s">
        <v>233</v>
      </c>
      <c r="H132" s="231">
        <v>200</v>
      </c>
      <c r="I132" s="232">
        <v>4.2000000000000002</v>
      </c>
      <c r="J132" s="232">
        <f>ROUND(I132*H132,2)</f>
        <v>840</v>
      </c>
      <c r="K132" s="233"/>
      <c r="L132" s="38"/>
      <c r="M132" s="234" t="s">
        <v>1</v>
      </c>
      <c r="N132" s="235" t="s">
        <v>40</v>
      </c>
      <c r="O132" s="236">
        <v>0</v>
      </c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156</v>
      </c>
      <c r="AT132" s="238" t="s">
        <v>152</v>
      </c>
      <c r="AU132" s="238" t="s">
        <v>157</v>
      </c>
      <c r="AY132" s="18" t="s">
        <v>149</v>
      </c>
      <c r="BE132" s="239">
        <f>IF(N132="základná",J132,0)</f>
        <v>0</v>
      </c>
      <c r="BF132" s="239">
        <f>IF(N132="znížená",J132,0)</f>
        <v>840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8" t="s">
        <v>157</v>
      </c>
      <c r="BK132" s="239">
        <f>ROUND(I132*H132,2)</f>
        <v>840</v>
      </c>
      <c r="BL132" s="18" t="s">
        <v>156</v>
      </c>
      <c r="BM132" s="238" t="s">
        <v>182</v>
      </c>
    </row>
    <row r="133" s="12" customFormat="1" ht="25.92" customHeight="1">
      <c r="A133" s="12"/>
      <c r="B133" s="212"/>
      <c r="C133" s="213"/>
      <c r="D133" s="214" t="s">
        <v>73</v>
      </c>
      <c r="E133" s="215" t="s">
        <v>410</v>
      </c>
      <c r="F133" s="215" t="s">
        <v>912</v>
      </c>
      <c r="G133" s="213"/>
      <c r="H133" s="213"/>
      <c r="I133" s="213"/>
      <c r="J133" s="216">
        <f>BK133</f>
        <v>37195.870000000003</v>
      </c>
      <c r="K133" s="213"/>
      <c r="L133" s="217"/>
      <c r="M133" s="218"/>
      <c r="N133" s="219"/>
      <c r="O133" s="219"/>
      <c r="P133" s="220">
        <f>P134+P254+P257</f>
        <v>0</v>
      </c>
      <c r="Q133" s="219"/>
      <c r="R133" s="220">
        <f>R134+R254+R257</f>
        <v>0</v>
      </c>
      <c r="S133" s="219"/>
      <c r="T133" s="221">
        <f>T134+T254+T257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2" t="s">
        <v>165</v>
      </c>
      <c r="AT133" s="223" t="s">
        <v>73</v>
      </c>
      <c r="AU133" s="223" t="s">
        <v>74</v>
      </c>
      <c r="AY133" s="222" t="s">
        <v>149</v>
      </c>
      <c r="BK133" s="224">
        <f>BK134+BK254+BK257</f>
        <v>37195.870000000003</v>
      </c>
    </row>
    <row r="134" s="12" customFormat="1" ht="22.8" customHeight="1">
      <c r="A134" s="12"/>
      <c r="B134" s="212"/>
      <c r="C134" s="213"/>
      <c r="D134" s="214" t="s">
        <v>73</v>
      </c>
      <c r="E134" s="225" t="s">
        <v>913</v>
      </c>
      <c r="F134" s="225" t="s">
        <v>914</v>
      </c>
      <c r="G134" s="213"/>
      <c r="H134" s="213"/>
      <c r="I134" s="213"/>
      <c r="J134" s="226">
        <f>BK134</f>
        <v>36355.709999999999</v>
      </c>
      <c r="K134" s="213"/>
      <c r="L134" s="217"/>
      <c r="M134" s="218"/>
      <c r="N134" s="219"/>
      <c r="O134" s="219"/>
      <c r="P134" s="220">
        <f>SUM(P135:P253)</f>
        <v>0</v>
      </c>
      <c r="Q134" s="219"/>
      <c r="R134" s="220">
        <f>SUM(R135:R253)</f>
        <v>0</v>
      </c>
      <c r="S134" s="219"/>
      <c r="T134" s="221">
        <f>SUM(T135:T253)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2" t="s">
        <v>165</v>
      </c>
      <c r="AT134" s="223" t="s">
        <v>73</v>
      </c>
      <c r="AU134" s="223" t="s">
        <v>82</v>
      </c>
      <c r="AY134" s="222" t="s">
        <v>149</v>
      </c>
      <c r="BK134" s="224">
        <f>SUM(BK135:BK253)</f>
        <v>36355.709999999999</v>
      </c>
    </row>
    <row r="135" s="2" customFormat="1" ht="23.4566" customHeight="1">
      <c r="A135" s="35"/>
      <c r="B135" s="36"/>
      <c r="C135" s="227" t="s">
        <v>184</v>
      </c>
      <c r="D135" s="227" t="s">
        <v>152</v>
      </c>
      <c r="E135" s="228" t="s">
        <v>915</v>
      </c>
      <c r="F135" s="229" t="s">
        <v>916</v>
      </c>
      <c r="G135" s="230" t="s">
        <v>233</v>
      </c>
      <c r="H135" s="231">
        <v>80</v>
      </c>
      <c r="I135" s="232">
        <v>8.3499999999999996</v>
      </c>
      <c r="J135" s="232">
        <f>ROUND(I135*H135,2)</f>
        <v>668</v>
      </c>
      <c r="K135" s="233"/>
      <c r="L135" s="38"/>
      <c r="M135" s="234" t="s">
        <v>1</v>
      </c>
      <c r="N135" s="235" t="s">
        <v>40</v>
      </c>
      <c r="O135" s="236">
        <v>0</v>
      </c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306</v>
      </c>
      <c r="AT135" s="238" t="s">
        <v>152</v>
      </c>
      <c r="AU135" s="238" t="s">
        <v>157</v>
      </c>
      <c r="AY135" s="18" t="s">
        <v>149</v>
      </c>
      <c r="BE135" s="239">
        <f>IF(N135="základná",J135,0)</f>
        <v>0</v>
      </c>
      <c r="BF135" s="239">
        <f>IF(N135="znížená",J135,0)</f>
        <v>668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8" t="s">
        <v>157</v>
      </c>
      <c r="BK135" s="239">
        <f>ROUND(I135*H135,2)</f>
        <v>668</v>
      </c>
      <c r="BL135" s="18" t="s">
        <v>306</v>
      </c>
      <c r="BM135" s="238" t="s">
        <v>188</v>
      </c>
    </row>
    <row r="136" s="2" customFormat="1" ht="21.0566" customHeight="1">
      <c r="A136" s="35"/>
      <c r="B136" s="36"/>
      <c r="C136" s="265" t="s">
        <v>174</v>
      </c>
      <c r="D136" s="265" t="s">
        <v>410</v>
      </c>
      <c r="E136" s="266" t="s">
        <v>917</v>
      </c>
      <c r="F136" s="267" t="s">
        <v>918</v>
      </c>
      <c r="G136" s="268" t="s">
        <v>233</v>
      </c>
      <c r="H136" s="269">
        <v>80</v>
      </c>
      <c r="I136" s="270">
        <v>14.35</v>
      </c>
      <c r="J136" s="270">
        <f>ROUND(I136*H136,2)</f>
        <v>1148</v>
      </c>
      <c r="K136" s="271"/>
      <c r="L136" s="272"/>
      <c r="M136" s="273" t="s">
        <v>1</v>
      </c>
      <c r="N136" s="274" t="s">
        <v>40</v>
      </c>
      <c r="O136" s="236">
        <v>0</v>
      </c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919</v>
      </c>
      <c r="AT136" s="238" t="s">
        <v>410</v>
      </c>
      <c r="AU136" s="238" t="s">
        <v>157</v>
      </c>
      <c r="AY136" s="18" t="s">
        <v>149</v>
      </c>
      <c r="BE136" s="239">
        <f>IF(N136="základná",J136,0)</f>
        <v>0</v>
      </c>
      <c r="BF136" s="239">
        <f>IF(N136="znížená",J136,0)</f>
        <v>1148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8" t="s">
        <v>157</v>
      </c>
      <c r="BK136" s="239">
        <f>ROUND(I136*H136,2)</f>
        <v>1148</v>
      </c>
      <c r="BL136" s="18" t="s">
        <v>306</v>
      </c>
      <c r="BM136" s="238" t="s">
        <v>191</v>
      </c>
    </row>
    <row r="137" s="2" customFormat="1" ht="16.30189" customHeight="1">
      <c r="A137" s="35"/>
      <c r="B137" s="36"/>
      <c r="C137" s="265" t="s">
        <v>150</v>
      </c>
      <c r="D137" s="265" t="s">
        <v>410</v>
      </c>
      <c r="E137" s="266" t="s">
        <v>920</v>
      </c>
      <c r="F137" s="267" t="s">
        <v>921</v>
      </c>
      <c r="G137" s="268" t="s">
        <v>187</v>
      </c>
      <c r="H137" s="269">
        <v>160</v>
      </c>
      <c r="I137" s="270">
        <v>7.9699999999999998</v>
      </c>
      <c r="J137" s="270">
        <f>ROUND(I137*H137,2)</f>
        <v>1275.2000000000001</v>
      </c>
      <c r="K137" s="271"/>
      <c r="L137" s="272"/>
      <c r="M137" s="273" t="s">
        <v>1</v>
      </c>
      <c r="N137" s="274" t="s">
        <v>40</v>
      </c>
      <c r="O137" s="236">
        <v>0</v>
      </c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919</v>
      </c>
      <c r="AT137" s="238" t="s">
        <v>410</v>
      </c>
      <c r="AU137" s="238" t="s">
        <v>157</v>
      </c>
      <c r="AY137" s="18" t="s">
        <v>149</v>
      </c>
      <c r="BE137" s="239">
        <f>IF(N137="základná",J137,0)</f>
        <v>0</v>
      </c>
      <c r="BF137" s="239">
        <f>IF(N137="znížená",J137,0)</f>
        <v>1275.2000000000001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8" t="s">
        <v>157</v>
      </c>
      <c r="BK137" s="239">
        <f>ROUND(I137*H137,2)</f>
        <v>1275.2000000000001</v>
      </c>
      <c r="BL137" s="18" t="s">
        <v>306</v>
      </c>
      <c r="BM137" s="238" t="s">
        <v>195</v>
      </c>
    </row>
    <row r="138" s="2" customFormat="1" ht="16.30189" customHeight="1">
      <c r="A138" s="35"/>
      <c r="B138" s="36"/>
      <c r="C138" s="265" t="s">
        <v>178</v>
      </c>
      <c r="D138" s="265" t="s">
        <v>410</v>
      </c>
      <c r="E138" s="266" t="s">
        <v>922</v>
      </c>
      <c r="F138" s="267" t="s">
        <v>923</v>
      </c>
      <c r="G138" s="268" t="s">
        <v>187</v>
      </c>
      <c r="H138" s="269">
        <v>30</v>
      </c>
      <c r="I138" s="270">
        <v>7.5</v>
      </c>
      <c r="J138" s="270">
        <f>ROUND(I138*H138,2)</f>
        <v>225</v>
      </c>
      <c r="K138" s="271"/>
      <c r="L138" s="272"/>
      <c r="M138" s="273" t="s">
        <v>1</v>
      </c>
      <c r="N138" s="274" t="s">
        <v>40</v>
      </c>
      <c r="O138" s="236">
        <v>0</v>
      </c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919</v>
      </c>
      <c r="AT138" s="238" t="s">
        <v>410</v>
      </c>
      <c r="AU138" s="238" t="s">
        <v>157</v>
      </c>
      <c r="AY138" s="18" t="s">
        <v>149</v>
      </c>
      <c r="BE138" s="239">
        <f>IF(N138="základná",J138,0)</f>
        <v>0</v>
      </c>
      <c r="BF138" s="239">
        <f>IF(N138="znížená",J138,0)</f>
        <v>225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8" t="s">
        <v>157</v>
      </c>
      <c r="BK138" s="239">
        <f>ROUND(I138*H138,2)</f>
        <v>225</v>
      </c>
      <c r="BL138" s="18" t="s">
        <v>306</v>
      </c>
      <c r="BM138" s="238" t="s">
        <v>7</v>
      </c>
    </row>
    <row r="139" s="2" customFormat="1" ht="21.0566" customHeight="1">
      <c r="A139" s="35"/>
      <c r="B139" s="36"/>
      <c r="C139" s="265" t="s">
        <v>200</v>
      </c>
      <c r="D139" s="265" t="s">
        <v>410</v>
      </c>
      <c r="E139" s="266" t="s">
        <v>924</v>
      </c>
      <c r="F139" s="267" t="s">
        <v>925</v>
      </c>
      <c r="G139" s="268" t="s">
        <v>233</v>
      </c>
      <c r="H139" s="269">
        <v>50</v>
      </c>
      <c r="I139" s="270">
        <v>5.5999999999999996</v>
      </c>
      <c r="J139" s="270">
        <f>ROUND(I139*H139,2)</f>
        <v>280</v>
      </c>
      <c r="K139" s="271"/>
      <c r="L139" s="272"/>
      <c r="M139" s="273" t="s">
        <v>1</v>
      </c>
      <c r="N139" s="274" t="s">
        <v>40</v>
      </c>
      <c r="O139" s="236">
        <v>0</v>
      </c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919</v>
      </c>
      <c r="AT139" s="238" t="s">
        <v>410</v>
      </c>
      <c r="AU139" s="238" t="s">
        <v>157</v>
      </c>
      <c r="AY139" s="18" t="s">
        <v>149</v>
      </c>
      <c r="BE139" s="239">
        <f>IF(N139="základná",J139,0)</f>
        <v>0</v>
      </c>
      <c r="BF139" s="239">
        <f>IF(N139="znížená",J139,0)</f>
        <v>280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8" t="s">
        <v>157</v>
      </c>
      <c r="BK139" s="239">
        <f>ROUND(I139*H139,2)</f>
        <v>280</v>
      </c>
      <c r="BL139" s="18" t="s">
        <v>306</v>
      </c>
      <c r="BM139" s="238" t="s">
        <v>203</v>
      </c>
    </row>
    <row r="140" s="2" customFormat="1" ht="16.30189" customHeight="1">
      <c r="A140" s="35"/>
      <c r="B140" s="36"/>
      <c r="C140" s="265" t="s">
        <v>182</v>
      </c>
      <c r="D140" s="265" t="s">
        <v>410</v>
      </c>
      <c r="E140" s="266" t="s">
        <v>926</v>
      </c>
      <c r="F140" s="267" t="s">
        <v>927</v>
      </c>
      <c r="G140" s="268" t="s">
        <v>187</v>
      </c>
      <c r="H140" s="269">
        <v>3</v>
      </c>
      <c r="I140" s="270">
        <v>4.7800000000000002</v>
      </c>
      <c r="J140" s="270">
        <f>ROUND(I140*H140,2)</f>
        <v>14.34</v>
      </c>
      <c r="K140" s="271"/>
      <c r="L140" s="272"/>
      <c r="M140" s="273" t="s">
        <v>1</v>
      </c>
      <c r="N140" s="274" t="s">
        <v>40</v>
      </c>
      <c r="O140" s="236">
        <v>0</v>
      </c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919</v>
      </c>
      <c r="AT140" s="238" t="s">
        <v>410</v>
      </c>
      <c r="AU140" s="238" t="s">
        <v>157</v>
      </c>
      <c r="AY140" s="18" t="s">
        <v>149</v>
      </c>
      <c r="BE140" s="239">
        <f>IF(N140="základná",J140,0)</f>
        <v>0</v>
      </c>
      <c r="BF140" s="239">
        <f>IF(N140="znížená",J140,0)</f>
        <v>14.34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8" t="s">
        <v>157</v>
      </c>
      <c r="BK140" s="239">
        <f>ROUND(I140*H140,2)</f>
        <v>14.34</v>
      </c>
      <c r="BL140" s="18" t="s">
        <v>306</v>
      </c>
      <c r="BM140" s="238" t="s">
        <v>209</v>
      </c>
    </row>
    <row r="141" s="2" customFormat="1" ht="16.30189" customHeight="1">
      <c r="A141" s="35"/>
      <c r="B141" s="36"/>
      <c r="C141" s="265" t="s">
        <v>211</v>
      </c>
      <c r="D141" s="265" t="s">
        <v>410</v>
      </c>
      <c r="E141" s="266" t="s">
        <v>928</v>
      </c>
      <c r="F141" s="267" t="s">
        <v>929</v>
      </c>
      <c r="G141" s="268" t="s">
        <v>187</v>
      </c>
      <c r="H141" s="269">
        <v>10</v>
      </c>
      <c r="I141" s="270">
        <v>7.5</v>
      </c>
      <c r="J141" s="270">
        <f>ROUND(I141*H141,2)</f>
        <v>75</v>
      </c>
      <c r="K141" s="271"/>
      <c r="L141" s="272"/>
      <c r="M141" s="273" t="s">
        <v>1</v>
      </c>
      <c r="N141" s="274" t="s">
        <v>40</v>
      </c>
      <c r="O141" s="236">
        <v>0</v>
      </c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919</v>
      </c>
      <c r="AT141" s="238" t="s">
        <v>410</v>
      </c>
      <c r="AU141" s="238" t="s">
        <v>157</v>
      </c>
      <c r="AY141" s="18" t="s">
        <v>149</v>
      </c>
      <c r="BE141" s="239">
        <f>IF(N141="základná",J141,0)</f>
        <v>0</v>
      </c>
      <c r="BF141" s="239">
        <f>IF(N141="znížená",J141,0)</f>
        <v>75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8" t="s">
        <v>157</v>
      </c>
      <c r="BK141" s="239">
        <f>ROUND(I141*H141,2)</f>
        <v>75</v>
      </c>
      <c r="BL141" s="18" t="s">
        <v>306</v>
      </c>
      <c r="BM141" s="238" t="s">
        <v>214</v>
      </c>
    </row>
    <row r="142" s="2" customFormat="1" ht="16.30189" customHeight="1">
      <c r="A142" s="35"/>
      <c r="B142" s="36"/>
      <c r="C142" s="265" t="s">
        <v>188</v>
      </c>
      <c r="D142" s="265" t="s">
        <v>410</v>
      </c>
      <c r="E142" s="266" t="s">
        <v>930</v>
      </c>
      <c r="F142" s="267" t="s">
        <v>931</v>
      </c>
      <c r="G142" s="268" t="s">
        <v>187</v>
      </c>
      <c r="H142" s="269">
        <v>5</v>
      </c>
      <c r="I142" s="270">
        <v>8.1999999999999993</v>
      </c>
      <c r="J142" s="270">
        <f>ROUND(I142*H142,2)</f>
        <v>41</v>
      </c>
      <c r="K142" s="271"/>
      <c r="L142" s="272"/>
      <c r="M142" s="273" t="s">
        <v>1</v>
      </c>
      <c r="N142" s="274" t="s">
        <v>40</v>
      </c>
      <c r="O142" s="236">
        <v>0</v>
      </c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919</v>
      </c>
      <c r="AT142" s="238" t="s">
        <v>410</v>
      </c>
      <c r="AU142" s="238" t="s">
        <v>157</v>
      </c>
      <c r="AY142" s="18" t="s">
        <v>149</v>
      </c>
      <c r="BE142" s="239">
        <f>IF(N142="základná",J142,0)</f>
        <v>0</v>
      </c>
      <c r="BF142" s="239">
        <f>IF(N142="znížená",J142,0)</f>
        <v>41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8" t="s">
        <v>157</v>
      </c>
      <c r="BK142" s="239">
        <f>ROUND(I142*H142,2)</f>
        <v>41</v>
      </c>
      <c r="BL142" s="18" t="s">
        <v>306</v>
      </c>
      <c r="BM142" s="238" t="s">
        <v>219</v>
      </c>
    </row>
    <row r="143" s="2" customFormat="1" ht="16.30189" customHeight="1">
      <c r="A143" s="35"/>
      <c r="B143" s="36"/>
      <c r="C143" s="227" t="s">
        <v>221</v>
      </c>
      <c r="D143" s="227" t="s">
        <v>152</v>
      </c>
      <c r="E143" s="228" t="s">
        <v>932</v>
      </c>
      <c r="F143" s="229" t="s">
        <v>933</v>
      </c>
      <c r="G143" s="230" t="s">
        <v>187</v>
      </c>
      <c r="H143" s="231">
        <v>62</v>
      </c>
      <c r="I143" s="232">
        <v>4.5</v>
      </c>
      <c r="J143" s="232">
        <f>ROUND(I143*H143,2)</f>
        <v>279</v>
      </c>
      <c r="K143" s="233"/>
      <c r="L143" s="38"/>
      <c r="M143" s="234" t="s">
        <v>1</v>
      </c>
      <c r="N143" s="235" t="s">
        <v>40</v>
      </c>
      <c r="O143" s="236">
        <v>0</v>
      </c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306</v>
      </c>
      <c r="AT143" s="238" t="s">
        <v>152</v>
      </c>
      <c r="AU143" s="238" t="s">
        <v>157</v>
      </c>
      <c r="AY143" s="18" t="s">
        <v>149</v>
      </c>
      <c r="BE143" s="239">
        <f>IF(N143="základná",J143,0)</f>
        <v>0</v>
      </c>
      <c r="BF143" s="239">
        <f>IF(N143="znížená",J143,0)</f>
        <v>279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8" t="s">
        <v>157</v>
      </c>
      <c r="BK143" s="239">
        <f>ROUND(I143*H143,2)</f>
        <v>279</v>
      </c>
      <c r="BL143" s="18" t="s">
        <v>306</v>
      </c>
      <c r="BM143" s="238" t="s">
        <v>224</v>
      </c>
    </row>
    <row r="144" s="2" customFormat="1" ht="16.30189" customHeight="1">
      <c r="A144" s="35"/>
      <c r="B144" s="36"/>
      <c r="C144" s="265" t="s">
        <v>191</v>
      </c>
      <c r="D144" s="265" t="s">
        <v>410</v>
      </c>
      <c r="E144" s="266" t="s">
        <v>934</v>
      </c>
      <c r="F144" s="267" t="s">
        <v>935</v>
      </c>
      <c r="G144" s="268" t="s">
        <v>187</v>
      </c>
      <c r="H144" s="269">
        <v>62</v>
      </c>
      <c r="I144" s="270">
        <v>3.3999999999999999</v>
      </c>
      <c r="J144" s="270">
        <f>ROUND(I144*H144,2)</f>
        <v>210.80000000000001</v>
      </c>
      <c r="K144" s="271"/>
      <c r="L144" s="272"/>
      <c r="M144" s="273" t="s">
        <v>1</v>
      </c>
      <c r="N144" s="274" t="s">
        <v>40</v>
      </c>
      <c r="O144" s="236">
        <v>0</v>
      </c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919</v>
      </c>
      <c r="AT144" s="238" t="s">
        <v>410</v>
      </c>
      <c r="AU144" s="238" t="s">
        <v>157</v>
      </c>
      <c r="AY144" s="18" t="s">
        <v>149</v>
      </c>
      <c r="BE144" s="239">
        <f>IF(N144="základná",J144,0)</f>
        <v>0</v>
      </c>
      <c r="BF144" s="239">
        <f>IF(N144="znížená",J144,0)</f>
        <v>210.80000000000001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8" t="s">
        <v>157</v>
      </c>
      <c r="BK144" s="239">
        <f>ROUND(I144*H144,2)</f>
        <v>210.80000000000001</v>
      </c>
      <c r="BL144" s="18" t="s">
        <v>306</v>
      </c>
      <c r="BM144" s="238" t="s">
        <v>228</v>
      </c>
    </row>
    <row r="145" s="2" customFormat="1" ht="23.4566" customHeight="1">
      <c r="A145" s="35"/>
      <c r="B145" s="36"/>
      <c r="C145" s="227" t="s">
        <v>230</v>
      </c>
      <c r="D145" s="227" t="s">
        <v>152</v>
      </c>
      <c r="E145" s="228" t="s">
        <v>936</v>
      </c>
      <c r="F145" s="229" t="s">
        <v>937</v>
      </c>
      <c r="G145" s="230" t="s">
        <v>233</v>
      </c>
      <c r="H145" s="231">
        <v>1500</v>
      </c>
      <c r="I145" s="232">
        <v>0.90000000000000002</v>
      </c>
      <c r="J145" s="232">
        <f>ROUND(I145*H145,2)</f>
        <v>1350</v>
      </c>
      <c r="K145" s="233"/>
      <c r="L145" s="38"/>
      <c r="M145" s="234" t="s">
        <v>1</v>
      </c>
      <c r="N145" s="235" t="s">
        <v>40</v>
      </c>
      <c r="O145" s="236">
        <v>0</v>
      </c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306</v>
      </c>
      <c r="AT145" s="238" t="s">
        <v>152</v>
      </c>
      <c r="AU145" s="238" t="s">
        <v>157</v>
      </c>
      <c r="AY145" s="18" t="s">
        <v>149</v>
      </c>
      <c r="BE145" s="239">
        <f>IF(N145="základná",J145,0)</f>
        <v>0</v>
      </c>
      <c r="BF145" s="239">
        <f>IF(N145="znížená",J145,0)</f>
        <v>1350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8" t="s">
        <v>157</v>
      </c>
      <c r="BK145" s="239">
        <f>ROUND(I145*H145,2)</f>
        <v>1350</v>
      </c>
      <c r="BL145" s="18" t="s">
        <v>306</v>
      </c>
      <c r="BM145" s="238" t="s">
        <v>234</v>
      </c>
    </row>
    <row r="146" s="2" customFormat="1" ht="36.72453" customHeight="1">
      <c r="A146" s="35"/>
      <c r="B146" s="36"/>
      <c r="C146" s="265" t="s">
        <v>195</v>
      </c>
      <c r="D146" s="265" t="s">
        <v>410</v>
      </c>
      <c r="E146" s="266" t="s">
        <v>938</v>
      </c>
      <c r="F146" s="267" t="s">
        <v>939</v>
      </c>
      <c r="G146" s="268" t="s">
        <v>233</v>
      </c>
      <c r="H146" s="269">
        <v>1500</v>
      </c>
      <c r="I146" s="270">
        <v>0.45000000000000001</v>
      </c>
      <c r="J146" s="270">
        <f>ROUND(I146*H146,2)</f>
        <v>675</v>
      </c>
      <c r="K146" s="271"/>
      <c r="L146" s="272"/>
      <c r="M146" s="273" t="s">
        <v>1</v>
      </c>
      <c r="N146" s="274" t="s">
        <v>40</v>
      </c>
      <c r="O146" s="236">
        <v>0</v>
      </c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919</v>
      </c>
      <c r="AT146" s="238" t="s">
        <v>410</v>
      </c>
      <c r="AU146" s="238" t="s">
        <v>157</v>
      </c>
      <c r="AY146" s="18" t="s">
        <v>149</v>
      </c>
      <c r="BE146" s="239">
        <f>IF(N146="základná",J146,0)</f>
        <v>0</v>
      </c>
      <c r="BF146" s="239">
        <f>IF(N146="znížená",J146,0)</f>
        <v>675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8" t="s">
        <v>157</v>
      </c>
      <c r="BK146" s="239">
        <f>ROUND(I146*H146,2)</f>
        <v>675</v>
      </c>
      <c r="BL146" s="18" t="s">
        <v>306</v>
      </c>
      <c r="BM146" s="238" t="s">
        <v>238</v>
      </c>
    </row>
    <row r="147" s="2" customFormat="1" ht="23.4566" customHeight="1">
      <c r="A147" s="35"/>
      <c r="B147" s="36"/>
      <c r="C147" s="265" t="s">
        <v>240</v>
      </c>
      <c r="D147" s="265" t="s">
        <v>410</v>
      </c>
      <c r="E147" s="266" t="s">
        <v>940</v>
      </c>
      <c r="F147" s="267" t="s">
        <v>941</v>
      </c>
      <c r="G147" s="268" t="s">
        <v>187</v>
      </c>
      <c r="H147" s="269">
        <v>100</v>
      </c>
      <c r="I147" s="270">
        <v>0.32000000000000001</v>
      </c>
      <c r="J147" s="270">
        <f>ROUND(I147*H147,2)</f>
        <v>32</v>
      </c>
      <c r="K147" s="271"/>
      <c r="L147" s="272"/>
      <c r="M147" s="273" t="s">
        <v>1</v>
      </c>
      <c r="N147" s="274" t="s">
        <v>40</v>
      </c>
      <c r="O147" s="236">
        <v>0</v>
      </c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919</v>
      </c>
      <c r="AT147" s="238" t="s">
        <v>410</v>
      </c>
      <c r="AU147" s="238" t="s">
        <v>157</v>
      </c>
      <c r="AY147" s="18" t="s">
        <v>149</v>
      </c>
      <c r="BE147" s="239">
        <f>IF(N147="základná",J147,0)</f>
        <v>0</v>
      </c>
      <c r="BF147" s="239">
        <f>IF(N147="znížená",J147,0)</f>
        <v>32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8" t="s">
        <v>157</v>
      </c>
      <c r="BK147" s="239">
        <f>ROUND(I147*H147,2)</f>
        <v>32</v>
      </c>
      <c r="BL147" s="18" t="s">
        <v>306</v>
      </c>
      <c r="BM147" s="238" t="s">
        <v>243</v>
      </c>
    </row>
    <row r="148" s="2" customFormat="1" ht="23.4566" customHeight="1">
      <c r="A148" s="35"/>
      <c r="B148" s="36"/>
      <c r="C148" s="227" t="s">
        <v>7</v>
      </c>
      <c r="D148" s="227" t="s">
        <v>152</v>
      </c>
      <c r="E148" s="228" t="s">
        <v>942</v>
      </c>
      <c r="F148" s="229" t="s">
        <v>943</v>
      </c>
      <c r="G148" s="230" t="s">
        <v>233</v>
      </c>
      <c r="H148" s="231">
        <v>30</v>
      </c>
      <c r="I148" s="232">
        <v>0.90000000000000002</v>
      </c>
      <c r="J148" s="232">
        <f>ROUND(I148*H148,2)</f>
        <v>27</v>
      </c>
      <c r="K148" s="233"/>
      <c r="L148" s="38"/>
      <c r="M148" s="234" t="s">
        <v>1</v>
      </c>
      <c r="N148" s="235" t="s">
        <v>40</v>
      </c>
      <c r="O148" s="236">
        <v>0</v>
      </c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306</v>
      </c>
      <c r="AT148" s="238" t="s">
        <v>152</v>
      </c>
      <c r="AU148" s="238" t="s">
        <v>157</v>
      </c>
      <c r="AY148" s="18" t="s">
        <v>149</v>
      </c>
      <c r="BE148" s="239">
        <f>IF(N148="základná",J148,0)</f>
        <v>0</v>
      </c>
      <c r="BF148" s="239">
        <f>IF(N148="znížená",J148,0)</f>
        <v>27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8" t="s">
        <v>157</v>
      </c>
      <c r="BK148" s="239">
        <f>ROUND(I148*H148,2)</f>
        <v>27</v>
      </c>
      <c r="BL148" s="18" t="s">
        <v>306</v>
      </c>
      <c r="BM148" s="238" t="s">
        <v>247</v>
      </c>
    </row>
    <row r="149" s="2" customFormat="1" ht="36.72453" customHeight="1">
      <c r="A149" s="35"/>
      <c r="B149" s="36"/>
      <c r="C149" s="265" t="s">
        <v>249</v>
      </c>
      <c r="D149" s="265" t="s">
        <v>410</v>
      </c>
      <c r="E149" s="266" t="s">
        <v>944</v>
      </c>
      <c r="F149" s="267" t="s">
        <v>945</v>
      </c>
      <c r="G149" s="268" t="s">
        <v>233</v>
      </c>
      <c r="H149" s="269">
        <v>30</v>
      </c>
      <c r="I149" s="270">
        <v>0.54000000000000004</v>
      </c>
      <c r="J149" s="270">
        <f>ROUND(I149*H149,2)</f>
        <v>16.199999999999999</v>
      </c>
      <c r="K149" s="271"/>
      <c r="L149" s="272"/>
      <c r="M149" s="273" t="s">
        <v>1</v>
      </c>
      <c r="N149" s="274" t="s">
        <v>40</v>
      </c>
      <c r="O149" s="236">
        <v>0</v>
      </c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919</v>
      </c>
      <c r="AT149" s="238" t="s">
        <v>410</v>
      </c>
      <c r="AU149" s="238" t="s">
        <v>157</v>
      </c>
      <c r="AY149" s="18" t="s">
        <v>149</v>
      </c>
      <c r="BE149" s="239">
        <f>IF(N149="základná",J149,0)</f>
        <v>0</v>
      </c>
      <c r="BF149" s="239">
        <f>IF(N149="znížená",J149,0)</f>
        <v>16.199999999999999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8" t="s">
        <v>157</v>
      </c>
      <c r="BK149" s="239">
        <f>ROUND(I149*H149,2)</f>
        <v>16.199999999999999</v>
      </c>
      <c r="BL149" s="18" t="s">
        <v>306</v>
      </c>
      <c r="BM149" s="238" t="s">
        <v>252</v>
      </c>
    </row>
    <row r="150" s="2" customFormat="1" ht="21.0566" customHeight="1">
      <c r="A150" s="35"/>
      <c r="B150" s="36"/>
      <c r="C150" s="227" t="s">
        <v>203</v>
      </c>
      <c r="D150" s="227" t="s">
        <v>152</v>
      </c>
      <c r="E150" s="228" t="s">
        <v>946</v>
      </c>
      <c r="F150" s="229" t="s">
        <v>947</v>
      </c>
      <c r="G150" s="230" t="s">
        <v>233</v>
      </c>
      <c r="H150" s="231">
        <v>70</v>
      </c>
      <c r="I150" s="232">
        <v>10.449999999999999</v>
      </c>
      <c r="J150" s="232">
        <f>ROUND(I150*H150,2)</f>
        <v>731.5</v>
      </c>
      <c r="K150" s="233"/>
      <c r="L150" s="38"/>
      <c r="M150" s="234" t="s">
        <v>1</v>
      </c>
      <c r="N150" s="235" t="s">
        <v>40</v>
      </c>
      <c r="O150" s="236">
        <v>0</v>
      </c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306</v>
      </c>
      <c r="AT150" s="238" t="s">
        <v>152</v>
      </c>
      <c r="AU150" s="238" t="s">
        <v>157</v>
      </c>
      <c r="AY150" s="18" t="s">
        <v>149</v>
      </c>
      <c r="BE150" s="239">
        <f>IF(N150="základná",J150,0)</f>
        <v>0</v>
      </c>
      <c r="BF150" s="239">
        <f>IF(N150="znížená",J150,0)</f>
        <v>731.5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8" t="s">
        <v>157</v>
      </c>
      <c r="BK150" s="239">
        <f>ROUND(I150*H150,2)</f>
        <v>731.5</v>
      </c>
      <c r="BL150" s="18" t="s">
        <v>306</v>
      </c>
      <c r="BM150" s="238" t="s">
        <v>256</v>
      </c>
    </row>
    <row r="151" s="2" customFormat="1" ht="21.0566" customHeight="1">
      <c r="A151" s="35"/>
      <c r="B151" s="36"/>
      <c r="C151" s="265" t="s">
        <v>258</v>
      </c>
      <c r="D151" s="265" t="s">
        <v>410</v>
      </c>
      <c r="E151" s="266" t="s">
        <v>948</v>
      </c>
      <c r="F151" s="267" t="s">
        <v>949</v>
      </c>
      <c r="G151" s="268" t="s">
        <v>233</v>
      </c>
      <c r="H151" s="269">
        <v>70</v>
      </c>
      <c r="I151" s="270">
        <v>15.35</v>
      </c>
      <c r="J151" s="270">
        <f>ROUND(I151*H151,2)</f>
        <v>1074.5</v>
      </c>
      <c r="K151" s="271"/>
      <c r="L151" s="272"/>
      <c r="M151" s="273" t="s">
        <v>1</v>
      </c>
      <c r="N151" s="274" t="s">
        <v>40</v>
      </c>
      <c r="O151" s="236">
        <v>0</v>
      </c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919</v>
      </c>
      <c r="AT151" s="238" t="s">
        <v>410</v>
      </c>
      <c r="AU151" s="238" t="s">
        <v>157</v>
      </c>
      <c r="AY151" s="18" t="s">
        <v>149</v>
      </c>
      <c r="BE151" s="239">
        <f>IF(N151="základná",J151,0)</f>
        <v>0</v>
      </c>
      <c r="BF151" s="239">
        <f>IF(N151="znížená",J151,0)</f>
        <v>1074.5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8" t="s">
        <v>157</v>
      </c>
      <c r="BK151" s="239">
        <f>ROUND(I151*H151,2)</f>
        <v>1074.5</v>
      </c>
      <c r="BL151" s="18" t="s">
        <v>306</v>
      </c>
      <c r="BM151" s="238" t="s">
        <v>262</v>
      </c>
    </row>
    <row r="152" s="2" customFormat="1" ht="16.30189" customHeight="1">
      <c r="A152" s="35"/>
      <c r="B152" s="36"/>
      <c r="C152" s="265" t="s">
        <v>209</v>
      </c>
      <c r="D152" s="265" t="s">
        <v>410</v>
      </c>
      <c r="E152" s="266" t="s">
        <v>950</v>
      </c>
      <c r="F152" s="267" t="s">
        <v>951</v>
      </c>
      <c r="G152" s="268" t="s">
        <v>233</v>
      </c>
      <c r="H152" s="269">
        <v>4</v>
      </c>
      <c r="I152" s="270">
        <v>19.370000000000001</v>
      </c>
      <c r="J152" s="270">
        <f>ROUND(I152*H152,2)</f>
        <v>77.480000000000004</v>
      </c>
      <c r="K152" s="271"/>
      <c r="L152" s="272"/>
      <c r="M152" s="273" t="s">
        <v>1</v>
      </c>
      <c r="N152" s="274" t="s">
        <v>40</v>
      </c>
      <c r="O152" s="236">
        <v>0</v>
      </c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919</v>
      </c>
      <c r="AT152" s="238" t="s">
        <v>410</v>
      </c>
      <c r="AU152" s="238" t="s">
        <v>157</v>
      </c>
      <c r="AY152" s="18" t="s">
        <v>149</v>
      </c>
      <c r="BE152" s="239">
        <f>IF(N152="základná",J152,0)</f>
        <v>0</v>
      </c>
      <c r="BF152" s="239">
        <f>IF(N152="znížená",J152,0)</f>
        <v>77.480000000000004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8" t="s">
        <v>157</v>
      </c>
      <c r="BK152" s="239">
        <f>ROUND(I152*H152,2)</f>
        <v>77.480000000000004</v>
      </c>
      <c r="BL152" s="18" t="s">
        <v>306</v>
      </c>
      <c r="BM152" s="238" t="s">
        <v>265</v>
      </c>
    </row>
    <row r="153" s="2" customFormat="1" ht="16.30189" customHeight="1">
      <c r="A153" s="35"/>
      <c r="B153" s="36"/>
      <c r="C153" s="265" t="s">
        <v>267</v>
      </c>
      <c r="D153" s="265" t="s">
        <v>410</v>
      </c>
      <c r="E153" s="266" t="s">
        <v>952</v>
      </c>
      <c r="F153" s="267" t="s">
        <v>953</v>
      </c>
      <c r="G153" s="268" t="s">
        <v>187</v>
      </c>
      <c r="H153" s="269">
        <v>1</v>
      </c>
      <c r="I153" s="270">
        <v>22.77</v>
      </c>
      <c r="J153" s="270">
        <f>ROUND(I153*H153,2)</f>
        <v>22.77</v>
      </c>
      <c r="K153" s="271"/>
      <c r="L153" s="272"/>
      <c r="M153" s="273" t="s">
        <v>1</v>
      </c>
      <c r="N153" s="274" t="s">
        <v>40</v>
      </c>
      <c r="O153" s="236">
        <v>0</v>
      </c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919</v>
      </c>
      <c r="AT153" s="238" t="s">
        <v>410</v>
      </c>
      <c r="AU153" s="238" t="s">
        <v>157</v>
      </c>
      <c r="AY153" s="18" t="s">
        <v>149</v>
      </c>
      <c r="BE153" s="239">
        <f>IF(N153="základná",J153,0)</f>
        <v>0</v>
      </c>
      <c r="BF153" s="239">
        <f>IF(N153="znížená",J153,0)</f>
        <v>22.77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8" t="s">
        <v>157</v>
      </c>
      <c r="BK153" s="239">
        <f>ROUND(I153*H153,2)</f>
        <v>22.77</v>
      </c>
      <c r="BL153" s="18" t="s">
        <v>306</v>
      </c>
      <c r="BM153" s="238" t="s">
        <v>270</v>
      </c>
    </row>
    <row r="154" s="2" customFormat="1" ht="21.0566" customHeight="1">
      <c r="A154" s="35"/>
      <c r="B154" s="36"/>
      <c r="C154" s="265" t="s">
        <v>214</v>
      </c>
      <c r="D154" s="265" t="s">
        <v>410</v>
      </c>
      <c r="E154" s="266" t="s">
        <v>954</v>
      </c>
      <c r="F154" s="267" t="s">
        <v>955</v>
      </c>
      <c r="G154" s="268" t="s">
        <v>187</v>
      </c>
      <c r="H154" s="269">
        <v>13</v>
      </c>
      <c r="I154" s="270">
        <v>19.399999999999999</v>
      </c>
      <c r="J154" s="270">
        <f>ROUND(I154*H154,2)</f>
        <v>252.19999999999999</v>
      </c>
      <c r="K154" s="271"/>
      <c r="L154" s="272"/>
      <c r="M154" s="273" t="s">
        <v>1</v>
      </c>
      <c r="N154" s="274" t="s">
        <v>40</v>
      </c>
      <c r="O154" s="236">
        <v>0</v>
      </c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919</v>
      </c>
      <c r="AT154" s="238" t="s">
        <v>410</v>
      </c>
      <c r="AU154" s="238" t="s">
        <v>157</v>
      </c>
      <c r="AY154" s="18" t="s">
        <v>149</v>
      </c>
      <c r="BE154" s="239">
        <f>IF(N154="základná",J154,0)</f>
        <v>0</v>
      </c>
      <c r="BF154" s="239">
        <f>IF(N154="znížená",J154,0)</f>
        <v>252.19999999999999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8" t="s">
        <v>157</v>
      </c>
      <c r="BK154" s="239">
        <f>ROUND(I154*H154,2)</f>
        <v>252.19999999999999</v>
      </c>
      <c r="BL154" s="18" t="s">
        <v>306</v>
      </c>
      <c r="BM154" s="238" t="s">
        <v>273</v>
      </c>
    </row>
    <row r="155" s="2" customFormat="1" ht="16.30189" customHeight="1">
      <c r="A155" s="35"/>
      <c r="B155" s="36"/>
      <c r="C155" s="227" t="s">
        <v>275</v>
      </c>
      <c r="D155" s="227" t="s">
        <v>152</v>
      </c>
      <c r="E155" s="228" t="s">
        <v>956</v>
      </c>
      <c r="F155" s="229" t="s">
        <v>957</v>
      </c>
      <c r="G155" s="230" t="s">
        <v>187</v>
      </c>
      <c r="H155" s="231">
        <v>100</v>
      </c>
      <c r="I155" s="232">
        <v>2.7599999999999998</v>
      </c>
      <c r="J155" s="232">
        <f>ROUND(I155*H155,2)</f>
        <v>276</v>
      </c>
      <c r="K155" s="233"/>
      <c r="L155" s="38"/>
      <c r="M155" s="234" t="s">
        <v>1</v>
      </c>
      <c r="N155" s="235" t="s">
        <v>40</v>
      </c>
      <c r="O155" s="236">
        <v>0</v>
      </c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306</v>
      </c>
      <c r="AT155" s="238" t="s">
        <v>152</v>
      </c>
      <c r="AU155" s="238" t="s">
        <v>157</v>
      </c>
      <c r="AY155" s="18" t="s">
        <v>149</v>
      </c>
      <c r="BE155" s="239">
        <f>IF(N155="základná",J155,0)</f>
        <v>0</v>
      </c>
      <c r="BF155" s="239">
        <f>IF(N155="znížená",J155,0)</f>
        <v>276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8" t="s">
        <v>157</v>
      </c>
      <c r="BK155" s="239">
        <f>ROUND(I155*H155,2)</f>
        <v>276</v>
      </c>
      <c r="BL155" s="18" t="s">
        <v>306</v>
      </c>
      <c r="BM155" s="238" t="s">
        <v>278</v>
      </c>
    </row>
    <row r="156" s="2" customFormat="1" ht="23.4566" customHeight="1">
      <c r="A156" s="35"/>
      <c r="B156" s="36"/>
      <c r="C156" s="265" t="s">
        <v>219</v>
      </c>
      <c r="D156" s="265" t="s">
        <v>410</v>
      </c>
      <c r="E156" s="266" t="s">
        <v>958</v>
      </c>
      <c r="F156" s="267" t="s">
        <v>959</v>
      </c>
      <c r="G156" s="268" t="s">
        <v>187</v>
      </c>
      <c r="H156" s="269">
        <v>200</v>
      </c>
      <c r="I156" s="270">
        <v>1.2</v>
      </c>
      <c r="J156" s="270">
        <f>ROUND(I156*H156,2)</f>
        <v>240</v>
      </c>
      <c r="K156" s="271"/>
      <c r="L156" s="272"/>
      <c r="M156" s="273" t="s">
        <v>1</v>
      </c>
      <c r="N156" s="274" t="s">
        <v>40</v>
      </c>
      <c r="O156" s="236">
        <v>0</v>
      </c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919</v>
      </c>
      <c r="AT156" s="238" t="s">
        <v>410</v>
      </c>
      <c r="AU156" s="238" t="s">
        <v>157</v>
      </c>
      <c r="AY156" s="18" t="s">
        <v>149</v>
      </c>
      <c r="BE156" s="239">
        <f>IF(N156="základná",J156,0)</f>
        <v>0</v>
      </c>
      <c r="BF156" s="239">
        <f>IF(N156="znížená",J156,0)</f>
        <v>240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8" t="s">
        <v>157</v>
      </c>
      <c r="BK156" s="239">
        <f>ROUND(I156*H156,2)</f>
        <v>240</v>
      </c>
      <c r="BL156" s="18" t="s">
        <v>306</v>
      </c>
      <c r="BM156" s="238" t="s">
        <v>281</v>
      </c>
    </row>
    <row r="157" s="2" customFormat="1" ht="16.30189" customHeight="1">
      <c r="A157" s="35"/>
      <c r="B157" s="36"/>
      <c r="C157" s="265" t="s">
        <v>284</v>
      </c>
      <c r="D157" s="265" t="s">
        <v>410</v>
      </c>
      <c r="E157" s="266" t="s">
        <v>960</v>
      </c>
      <c r="F157" s="267" t="s">
        <v>961</v>
      </c>
      <c r="G157" s="268" t="s">
        <v>187</v>
      </c>
      <c r="H157" s="269">
        <v>200</v>
      </c>
      <c r="I157" s="270">
        <v>2.6000000000000001</v>
      </c>
      <c r="J157" s="270">
        <f>ROUND(I157*H157,2)</f>
        <v>520</v>
      </c>
      <c r="K157" s="271"/>
      <c r="L157" s="272"/>
      <c r="M157" s="273" t="s">
        <v>1</v>
      </c>
      <c r="N157" s="274" t="s">
        <v>40</v>
      </c>
      <c r="O157" s="236">
        <v>0</v>
      </c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919</v>
      </c>
      <c r="AT157" s="238" t="s">
        <v>410</v>
      </c>
      <c r="AU157" s="238" t="s">
        <v>157</v>
      </c>
      <c r="AY157" s="18" t="s">
        <v>149</v>
      </c>
      <c r="BE157" s="239">
        <f>IF(N157="základná",J157,0)</f>
        <v>0</v>
      </c>
      <c r="BF157" s="239">
        <f>IF(N157="znížená",J157,0)</f>
        <v>520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8" t="s">
        <v>157</v>
      </c>
      <c r="BK157" s="239">
        <f>ROUND(I157*H157,2)</f>
        <v>520</v>
      </c>
      <c r="BL157" s="18" t="s">
        <v>306</v>
      </c>
      <c r="BM157" s="238" t="s">
        <v>287</v>
      </c>
    </row>
    <row r="158" s="2" customFormat="1" ht="23.4566" customHeight="1">
      <c r="A158" s="35"/>
      <c r="B158" s="36"/>
      <c r="C158" s="227" t="s">
        <v>224</v>
      </c>
      <c r="D158" s="227" t="s">
        <v>152</v>
      </c>
      <c r="E158" s="228" t="s">
        <v>962</v>
      </c>
      <c r="F158" s="229" t="s">
        <v>963</v>
      </c>
      <c r="G158" s="230" t="s">
        <v>155</v>
      </c>
      <c r="H158" s="231">
        <v>0.5</v>
      </c>
      <c r="I158" s="232">
        <v>99.25</v>
      </c>
      <c r="J158" s="232">
        <f>ROUND(I158*H158,2)</f>
        <v>49.630000000000003</v>
      </c>
      <c r="K158" s="233"/>
      <c r="L158" s="38"/>
      <c r="M158" s="234" t="s">
        <v>1</v>
      </c>
      <c r="N158" s="235" t="s">
        <v>40</v>
      </c>
      <c r="O158" s="236">
        <v>0</v>
      </c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306</v>
      </c>
      <c r="AT158" s="238" t="s">
        <v>152</v>
      </c>
      <c r="AU158" s="238" t="s">
        <v>157</v>
      </c>
      <c r="AY158" s="18" t="s">
        <v>149</v>
      </c>
      <c r="BE158" s="239">
        <f>IF(N158="základná",J158,0)</f>
        <v>0</v>
      </c>
      <c r="BF158" s="239">
        <f>IF(N158="znížená",J158,0)</f>
        <v>49.630000000000003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8" t="s">
        <v>157</v>
      </c>
      <c r="BK158" s="239">
        <f>ROUND(I158*H158,2)</f>
        <v>49.630000000000003</v>
      </c>
      <c r="BL158" s="18" t="s">
        <v>306</v>
      </c>
      <c r="BM158" s="238" t="s">
        <v>295</v>
      </c>
    </row>
    <row r="159" s="2" customFormat="1" ht="16.30189" customHeight="1">
      <c r="A159" s="35"/>
      <c r="B159" s="36"/>
      <c r="C159" s="265" t="s">
        <v>298</v>
      </c>
      <c r="D159" s="265" t="s">
        <v>410</v>
      </c>
      <c r="E159" s="266" t="s">
        <v>964</v>
      </c>
      <c r="F159" s="267" t="s">
        <v>965</v>
      </c>
      <c r="G159" s="268" t="s">
        <v>187</v>
      </c>
      <c r="H159" s="269">
        <v>16</v>
      </c>
      <c r="I159" s="270">
        <v>12</v>
      </c>
      <c r="J159" s="270">
        <f>ROUND(I159*H159,2)</f>
        <v>192</v>
      </c>
      <c r="K159" s="271"/>
      <c r="L159" s="272"/>
      <c r="M159" s="273" t="s">
        <v>1</v>
      </c>
      <c r="N159" s="274" t="s">
        <v>40</v>
      </c>
      <c r="O159" s="236">
        <v>0</v>
      </c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919</v>
      </c>
      <c r="AT159" s="238" t="s">
        <v>410</v>
      </c>
      <c r="AU159" s="238" t="s">
        <v>157</v>
      </c>
      <c r="AY159" s="18" t="s">
        <v>149</v>
      </c>
      <c r="BE159" s="239">
        <f>IF(N159="základná",J159,0)</f>
        <v>0</v>
      </c>
      <c r="BF159" s="239">
        <f>IF(N159="znížená",J159,0)</f>
        <v>192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8" t="s">
        <v>157</v>
      </c>
      <c r="BK159" s="239">
        <f>ROUND(I159*H159,2)</f>
        <v>192</v>
      </c>
      <c r="BL159" s="18" t="s">
        <v>306</v>
      </c>
      <c r="BM159" s="238" t="s">
        <v>301</v>
      </c>
    </row>
    <row r="160" s="2" customFormat="1" ht="23.4566" customHeight="1">
      <c r="A160" s="35"/>
      <c r="B160" s="36"/>
      <c r="C160" s="227" t="s">
        <v>228</v>
      </c>
      <c r="D160" s="227" t="s">
        <v>152</v>
      </c>
      <c r="E160" s="228" t="s">
        <v>966</v>
      </c>
      <c r="F160" s="229" t="s">
        <v>967</v>
      </c>
      <c r="G160" s="230" t="s">
        <v>187</v>
      </c>
      <c r="H160" s="231">
        <v>56</v>
      </c>
      <c r="I160" s="232">
        <v>3.52</v>
      </c>
      <c r="J160" s="232">
        <f>ROUND(I160*H160,2)</f>
        <v>197.12000000000001</v>
      </c>
      <c r="K160" s="233"/>
      <c r="L160" s="38"/>
      <c r="M160" s="234" t="s">
        <v>1</v>
      </c>
      <c r="N160" s="235" t="s">
        <v>40</v>
      </c>
      <c r="O160" s="236">
        <v>0</v>
      </c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306</v>
      </c>
      <c r="AT160" s="238" t="s">
        <v>152</v>
      </c>
      <c r="AU160" s="238" t="s">
        <v>157</v>
      </c>
      <c r="AY160" s="18" t="s">
        <v>149</v>
      </c>
      <c r="BE160" s="239">
        <f>IF(N160="základná",J160,0)</f>
        <v>0</v>
      </c>
      <c r="BF160" s="239">
        <f>IF(N160="znížená",J160,0)</f>
        <v>197.12000000000001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8" t="s">
        <v>157</v>
      </c>
      <c r="BK160" s="239">
        <f>ROUND(I160*H160,2)</f>
        <v>197.12000000000001</v>
      </c>
      <c r="BL160" s="18" t="s">
        <v>306</v>
      </c>
      <c r="BM160" s="238" t="s">
        <v>306</v>
      </c>
    </row>
    <row r="161" s="2" customFormat="1" ht="23.4566" customHeight="1">
      <c r="A161" s="35"/>
      <c r="B161" s="36"/>
      <c r="C161" s="227" t="s">
        <v>310</v>
      </c>
      <c r="D161" s="227" t="s">
        <v>152</v>
      </c>
      <c r="E161" s="228" t="s">
        <v>968</v>
      </c>
      <c r="F161" s="229" t="s">
        <v>969</v>
      </c>
      <c r="G161" s="230" t="s">
        <v>187</v>
      </c>
      <c r="H161" s="231">
        <v>7</v>
      </c>
      <c r="I161" s="232">
        <v>4.5</v>
      </c>
      <c r="J161" s="232">
        <f>ROUND(I161*H161,2)</f>
        <v>31.5</v>
      </c>
      <c r="K161" s="233"/>
      <c r="L161" s="38"/>
      <c r="M161" s="234" t="s">
        <v>1</v>
      </c>
      <c r="N161" s="235" t="s">
        <v>40</v>
      </c>
      <c r="O161" s="236">
        <v>0</v>
      </c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306</v>
      </c>
      <c r="AT161" s="238" t="s">
        <v>152</v>
      </c>
      <c r="AU161" s="238" t="s">
        <v>157</v>
      </c>
      <c r="AY161" s="18" t="s">
        <v>149</v>
      </c>
      <c r="BE161" s="239">
        <f>IF(N161="základná",J161,0)</f>
        <v>0</v>
      </c>
      <c r="BF161" s="239">
        <f>IF(N161="znížená",J161,0)</f>
        <v>31.5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8" t="s">
        <v>157</v>
      </c>
      <c r="BK161" s="239">
        <f>ROUND(I161*H161,2)</f>
        <v>31.5</v>
      </c>
      <c r="BL161" s="18" t="s">
        <v>306</v>
      </c>
      <c r="BM161" s="238" t="s">
        <v>313</v>
      </c>
    </row>
    <row r="162" s="2" customFormat="1" ht="23.4566" customHeight="1">
      <c r="A162" s="35"/>
      <c r="B162" s="36"/>
      <c r="C162" s="227" t="s">
        <v>234</v>
      </c>
      <c r="D162" s="227" t="s">
        <v>152</v>
      </c>
      <c r="E162" s="228" t="s">
        <v>970</v>
      </c>
      <c r="F162" s="229" t="s">
        <v>971</v>
      </c>
      <c r="G162" s="230" t="s">
        <v>187</v>
      </c>
      <c r="H162" s="231">
        <v>15</v>
      </c>
      <c r="I162" s="232">
        <v>4.5</v>
      </c>
      <c r="J162" s="232">
        <f>ROUND(I162*H162,2)</f>
        <v>67.5</v>
      </c>
      <c r="K162" s="233"/>
      <c r="L162" s="38"/>
      <c r="M162" s="234" t="s">
        <v>1</v>
      </c>
      <c r="N162" s="235" t="s">
        <v>40</v>
      </c>
      <c r="O162" s="236">
        <v>0</v>
      </c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306</v>
      </c>
      <c r="AT162" s="238" t="s">
        <v>152</v>
      </c>
      <c r="AU162" s="238" t="s">
        <v>157</v>
      </c>
      <c r="AY162" s="18" t="s">
        <v>149</v>
      </c>
      <c r="BE162" s="239">
        <f>IF(N162="základná",J162,0)</f>
        <v>0</v>
      </c>
      <c r="BF162" s="239">
        <f>IF(N162="znížená",J162,0)</f>
        <v>67.5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8" t="s">
        <v>157</v>
      </c>
      <c r="BK162" s="239">
        <f>ROUND(I162*H162,2)</f>
        <v>67.5</v>
      </c>
      <c r="BL162" s="18" t="s">
        <v>306</v>
      </c>
      <c r="BM162" s="238" t="s">
        <v>316</v>
      </c>
    </row>
    <row r="163" s="2" customFormat="1" ht="21.0566" customHeight="1">
      <c r="A163" s="35"/>
      <c r="B163" s="36"/>
      <c r="C163" s="265" t="s">
        <v>317</v>
      </c>
      <c r="D163" s="265" t="s">
        <v>410</v>
      </c>
      <c r="E163" s="266" t="s">
        <v>972</v>
      </c>
      <c r="F163" s="267" t="s">
        <v>973</v>
      </c>
      <c r="G163" s="268" t="s">
        <v>187</v>
      </c>
      <c r="H163" s="269">
        <v>15</v>
      </c>
      <c r="I163" s="270">
        <v>3.5</v>
      </c>
      <c r="J163" s="270">
        <f>ROUND(I163*H163,2)</f>
        <v>52.5</v>
      </c>
      <c r="K163" s="271"/>
      <c r="L163" s="272"/>
      <c r="M163" s="273" t="s">
        <v>1</v>
      </c>
      <c r="N163" s="274" t="s">
        <v>40</v>
      </c>
      <c r="O163" s="236">
        <v>0</v>
      </c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919</v>
      </c>
      <c r="AT163" s="238" t="s">
        <v>410</v>
      </c>
      <c r="AU163" s="238" t="s">
        <v>157</v>
      </c>
      <c r="AY163" s="18" t="s">
        <v>149</v>
      </c>
      <c r="BE163" s="239">
        <f>IF(N163="základná",J163,0)</f>
        <v>0</v>
      </c>
      <c r="BF163" s="239">
        <f>IF(N163="znížená",J163,0)</f>
        <v>52.5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8" t="s">
        <v>157</v>
      </c>
      <c r="BK163" s="239">
        <f>ROUND(I163*H163,2)</f>
        <v>52.5</v>
      </c>
      <c r="BL163" s="18" t="s">
        <v>306</v>
      </c>
      <c r="BM163" s="238" t="s">
        <v>320</v>
      </c>
    </row>
    <row r="164" s="2" customFormat="1" ht="23.4566" customHeight="1">
      <c r="A164" s="35"/>
      <c r="B164" s="36"/>
      <c r="C164" s="227" t="s">
        <v>238</v>
      </c>
      <c r="D164" s="227" t="s">
        <v>152</v>
      </c>
      <c r="E164" s="228" t="s">
        <v>974</v>
      </c>
      <c r="F164" s="229" t="s">
        <v>975</v>
      </c>
      <c r="G164" s="230" t="s">
        <v>187</v>
      </c>
      <c r="H164" s="231">
        <v>7</v>
      </c>
      <c r="I164" s="232">
        <v>4.5</v>
      </c>
      <c r="J164" s="232">
        <f>ROUND(I164*H164,2)</f>
        <v>31.5</v>
      </c>
      <c r="K164" s="233"/>
      <c r="L164" s="38"/>
      <c r="M164" s="234" t="s">
        <v>1</v>
      </c>
      <c r="N164" s="235" t="s">
        <v>40</v>
      </c>
      <c r="O164" s="236">
        <v>0</v>
      </c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306</v>
      </c>
      <c r="AT164" s="238" t="s">
        <v>152</v>
      </c>
      <c r="AU164" s="238" t="s">
        <v>157</v>
      </c>
      <c r="AY164" s="18" t="s">
        <v>149</v>
      </c>
      <c r="BE164" s="239">
        <f>IF(N164="základná",J164,0)</f>
        <v>0</v>
      </c>
      <c r="BF164" s="239">
        <f>IF(N164="znížená",J164,0)</f>
        <v>31.5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8" t="s">
        <v>157</v>
      </c>
      <c r="BK164" s="239">
        <f>ROUND(I164*H164,2)</f>
        <v>31.5</v>
      </c>
      <c r="BL164" s="18" t="s">
        <v>306</v>
      </c>
      <c r="BM164" s="238" t="s">
        <v>323</v>
      </c>
    </row>
    <row r="165" s="2" customFormat="1" ht="16.30189" customHeight="1">
      <c r="A165" s="35"/>
      <c r="B165" s="36"/>
      <c r="C165" s="265" t="s">
        <v>324</v>
      </c>
      <c r="D165" s="265" t="s">
        <v>410</v>
      </c>
      <c r="E165" s="266" t="s">
        <v>976</v>
      </c>
      <c r="F165" s="267" t="s">
        <v>977</v>
      </c>
      <c r="G165" s="268" t="s">
        <v>187</v>
      </c>
      <c r="H165" s="269">
        <v>7</v>
      </c>
      <c r="I165" s="270">
        <v>4.9100000000000001</v>
      </c>
      <c r="J165" s="270">
        <f>ROUND(I165*H165,2)</f>
        <v>34.369999999999997</v>
      </c>
      <c r="K165" s="271"/>
      <c r="L165" s="272"/>
      <c r="M165" s="273" t="s">
        <v>1</v>
      </c>
      <c r="N165" s="274" t="s">
        <v>40</v>
      </c>
      <c r="O165" s="236">
        <v>0</v>
      </c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919</v>
      </c>
      <c r="AT165" s="238" t="s">
        <v>410</v>
      </c>
      <c r="AU165" s="238" t="s">
        <v>157</v>
      </c>
      <c r="AY165" s="18" t="s">
        <v>149</v>
      </c>
      <c r="BE165" s="239">
        <f>IF(N165="základná",J165,0)</f>
        <v>0</v>
      </c>
      <c r="BF165" s="239">
        <f>IF(N165="znížená",J165,0)</f>
        <v>34.369999999999997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8" t="s">
        <v>157</v>
      </c>
      <c r="BK165" s="239">
        <f>ROUND(I165*H165,2)</f>
        <v>34.369999999999997</v>
      </c>
      <c r="BL165" s="18" t="s">
        <v>306</v>
      </c>
      <c r="BM165" s="238" t="s">
        <v>327</v>
      </c>
    </row>
    <row r="166" s="2" customFormat="1" ht="23.4566" customHeight="1">
      <c r="A166" s="35"/>
      <c r="B166" s="36"/>
      <c r="C166" s="227" t="s">
        <v>243</v>
      </c>
      <c r="D166" s="227" t="s">
        <v>152</v>
      </c>
      <c r="E166" s="228" t="s">
        <v>978</v>
      </c>
      <c r="F166" s="229" t="s">
        <v>979</v>
      </c>
      <c r="G166" s="230" t="s">
        <v>187</v>
      </c>
      <c r="H166" s="231">
        <v>6</v>
      </c>
      <c r="I166" s="232">
        <v>3.7000000000000002</v>
      </c>
      <c r="J166" s="232">
        <f>ROUND(I166*H166,2)</f>
        <v>22.199999999999999</v>
      </c>
      <c r="K166" s="233"/>
      <c r="L166" s="38"/>
      <c r="M166" s="234" t="s">
        <v>1</v>
      </c>
      <c r="N166" s="235" t="s">
        <v>40</v>
      </c>
      <c r="O166" s="236">
        <v>0</v>
      </c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306</v>
      </c>
      <c r="AT166" s="238" t="s">
        <v>152</v>
      </c>
      <c r="AU166" s="238" t="s">
        <v>157</v>
      </c>
      <c r="AY166" s="18" t="s">
        <v>149</v>
      </c>
      <c r="BE166" s="239">
        <f>IF(N166="základná",J166,0)</f>
        <v>0</v>
      </c>
      <c r="BF166" s="239">
        <f>IF(N166="znížená",J166,0)</f>
        <v>22.199999999999999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8" t="s">
        <v>157</v>
      </c>
      <c r="BK166" s="239">
        <f>ROUND(I166*H166,2)</f>
        <v>22.199999999999999</v>
      </c>
      <c r="BL166" s="18" t="s">
        <v>306</v>
      </c>
      <c r="BM166" s="238" t="s">
        <v>330</v>
      </c>
    </row>
    <row r="167" s="2" customFormat="1" ht="16.30189" customHeight="1">
      <c r="A167" s="35"/>
      <c r="B167" s="36"/>
      <c r="C167" s="265" t="s">
        <v>332</v>
      </c>
      <c r="D167" s="265" t="s">
        <v>410</v>
      </c>
      <c r="E167" s="266" t="s">
        <v>980</v>
      </c>
      <c r="F167" s="267" t="s">
        <v>981</v>
      </c>
      <c r="G167" s="268" t="s">
        <v>187</v>
      </c>
      <c r="H167" s="269">
        <v>6</v>
      </c>
      <c r="I167" s="270">
        <v>3.8999999999999999</v>
      </c>
      <c r="J167" s="270">
        <f>ROUND(I167*H167,2)</f>
        <v>23.399999999999999</v>
      </c>
      <c r="K167" s="271"/>
      <c r="L167" s="272"/>
      <c r="M167" s="273" t="s">
        <v>1</v>
      </c>
      <c r="N167" s="274" t="s">
        <v>40</v>
      </c>
      <c r="O167" s="236">
        <v>0</v>
      </c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919</v>
      </c>
      <c r="AT167" s="238" t="s">
        <v>410</v>
      </c>
      <c r="AU167" s="238" t="s">
        <v>157</v>
      </c>
      <c r="AY167" s="18" t="s">
        <v>149</v>
      </c>
      <c r="BE167" s="239">
        <f>IF(N167="základná",J167,0)</f>
        <v>0</v>
      </c>
      <c r="BF167" s="239">
        <f>IF(N167="znížená",J167,0)</f>
        <v>23.399999999999999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8" t="s">
        <v>157</v>
      </c>
      <c r="BK167" s="239">
        <f>ROUND(I167*H167,2)</f>
        <v>23.399999999999999</v>
      </c>
      <c r="BL167" s="18" t="s">
        <v>306</v>
      </c>
      <c r="BM167" s="238" t="s">
        <v>335</v>
      </c>
    </row>
    <row r="168" s="2" customFormat="1" ht="21.0566" customHeight="1">
      <c r="A168" s="35"/>
      <c r="B168" s="36"/>
      <c r="C168" s="227" t="s">
        <v>247</v>
      </c>
      <c r="D168" s="227" t="s">
        <v>152</v>
      </c>
      <c r="E168" s="228" t="s">
        <v>982</v>
      </c>
      <c r="F168" s="229" t="s">
        <v>983</v>
      </c>
      <c r="G168" s="230" t="s">
        <v>233</v>
      </c>
      <c r="H168" s="231">
        <v>6</v>
      </c>
      <c r="I168" s="232">
        <v>1.1000000000000001</v>
      </c>
      <c r="J168" s="232">
        <f>ROUND(I168*H168,2)</f>
        <v>6.5999999999999996</v>
      </c>
      <c r="K168" s="233"/>
      <c r="L168" s="38"/>
      <c r="M168" s="234" t="s">
        <v>1</v>
      </c>
      <c r="N168" s="235" t="s">
        <v>40</v>
      </c>
      <c r="O168" s="236">
        <v>0</v>
      </c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306</v>
      </c>
      <c r="AT168" s="238" t="s">
        <v>152</v>
      </c>
      <c r="AU168" s="238" t="s">
        <v>157</v>
      </c>
      <c r="AY168" s="18" t="s">
        <v>149</v>
      </c>
      <c r="BE168" s="239">
        <f>IF(N168="základná",J168,0)</f>
        <v>0</v>
      </c>
      <c r="BF168" s="239">
        <f>IF(N168="znížená",J168,0)</f>
        <v>6.5999999999999996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8" t="s">
        <v>157</v>
      </c>
      <c r="BK168" s="239">
        <f>ROUND(I168*H168,2)</f>
        <v>6.5999999999999996</v>
      </c>
      <c r="BL168" s="18" t="s">
        <v>306</v>
      </c>
      <c r="BM168" s="238" t="s">
        <v>340</v>
      </c>
    </row>
    <row r="169" s="2" customFormat="1" ht="16.30189" customHeight="1">
      <c r="A169" s="35"/>
      <c r="B169" s="36"/>
      <c r="C169" s="265" t="s">
        <v>342</v>
      </c>
      <c r="D169" s="265" t="s">
        <v>410</v>
      </c>
      <c r="E169" s="266" t="s">
        <v>984</v>
      </c>
      <c r="F169" s="267" t="s">
        <v>985</v>
      </c>
      <c r="G169" s="268" t="s">
        <v>233</v>
      </c>
      <c r="H169" s="269">
        <v>6</v>
      </c>
      <c r="I169" s="270">
        <v>18.789999999999999</v>
      </c>
      <c r="J169" s="270">
        <f>ROUND(I169*H169,2)</f>
        <v>112.74</v>
      </c>
      <c r="K169" s="271"/>
      <c r="L169" s="272"/>
      <c r="M169" s="273" t="s">
        <v>1</v>
      </c>
      <c r="N169" s="274" t="s">
        <v>40</v>
      </c>
      <c r="O169" s="236">
        <v>0</v>
      </c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919</v>
      </c>
      <c r="AT169" s="238" t="s">
        <v>410</v>
      </c>
      <c r="AU169" s="238" t="s">
        <v>157</v>
      </c>
      <c r="AY169" s="18" t="s">
        <v>149</v>
      </c>
      <c r="BE169" s="239">
        <f>IF(N169="základná",J169,0)</f>
        <v>0</v>
      </c>
      <c r="BF169" s="239">
        <f>IF(N169="znížená",J169,0)</f>
        <v>112.74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8" t="s">
        <v>157</v>
      </c>
      <c r="BK169" s="239">
        <f>ROUND(I169*H169,2)</f>
        <v>112.74</v>
      </c>
      <c r="BL169" s="18" t="s">
        <v>306</v>
      </c>
      <c r="BM169" s="238" t="s">
        <v>345</v>
      </c>
    </row>
    <row r="170" s="2" customFormat="1" ht="31.92453" customHeight="1">
      <c r="A170" s="35"/>
      <c r="B170" s="36"/>
      <c r="C170" s="227" t="s">
        <v>252</v>
      </c>
      <c r="D170" s="227" t="s">
        <v>152</v>
      </c>
      <c r="E170" s="228" t="s">
        <v>986</v>
      </c>
      <c r="F170" s="229" t="s">
        <v>987</v>
      </c>
      <c r="G170" s="230" t="s">
        <v>187</v>
      </c>
      <c r="H170" s="231">
        <v>23</v>
      </c>
      <c r="I170" s="232">
        <v>12.6</v>
      </c>
      <c r="J170" s="232">
        <f>ROUND(I170*H170,2)</f>
        <v>289.80000000000001</v>
      </c>
      <c r="K170" s="233"/>
      <c r="L170" s="38"/>
      <c r="M170" s="234" t="s">
        <v>1</v>
      </c>
      <c r="N170" s="235" t="s">
        <v>40</v>
      </c>
      <c r="O170" s="236">
        <v>0</v>
      </c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306</v>
      </c>
      <c r="AT170" s="238" t="s">
        <v>152</v>
      </c>
      <c r="AU170" s="238" t="s">
        <v>157</v>
      </c>
      <c r="AY170" s="18" t="s">
        <v>149</v>
      </c>
      <c r="BE170" s="239">
        <f>IF(N170="základná",J170,0)</f>
        <v>0</v>
      </c>
      <c r="BF170" s="239">
        <f>IF(N170="znížená",J170,0)</f>
        <v>289.80000000000001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8" t="s">
        <v>157</v>
      </c>
      <c r="BK170" s="239">
        <f>ROUND(I170*H170,2)</f>
        <v>289.80000000000001</v>
      </c>
      <c r="BL170" s="18" t="s">
        <v>306</v>
      </c>
      <c r="BM170" s="238" t="s">
        <v>352</v>
      </c>
    </row>
    <row r="171" s="2" customFormat="1" ht="31.92453" customHeight="1">
      <c r="A171" s="35"/>
      <c r="B171" s="36"/>
      <c r="C171" s="227" t="s">
        <v>356</v>
      </c>
      <c r="D171" s="227" t="s">
        <v>152</v>
      </c>
      <c r="E171" s="228" t="s">
        <v>988</v>
      </c>
      <c r="F171" s="229" t="s">
        <v>989</v>
      </c>
      <c r="G171" s="230" t="s">
        <v>187</v>
      </c>
      <c r="H171" s="231">
        <v>6</v>
      </c>
      <c r="I171" s="232">
        <v>13.199999999999999</v>
      </c>
      <c r="J171" s="232">
        <f>ROUND(I171*H171,2)</f>
        <v>79.200000000000003</v>
      </c>
      <c r="K171" s="233"/>
      <c r="L171" s="38"/>
      <c r="M171" s="234" t="s">
        <v>1</v>
      </c>
      <c r="N171" s="235" t="s">
        <v>40</v>
      </c>
      <c r="O171" s="236">
        <v>0</v>
      </c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306</v>
      </c>
      <c r="AT171" s="238" t="s">
        <v>152</v>
      </c>
      <c r="AU171" s="238" t="s">
        <v>157</v>
      </c>
      <c r="AY171" s="18" t="s">
        <v>149</v>
      </c>
      <c r="BE171" s="239">
        <f>IF(N171="základná",J171,0)</f>
        <v>0</v>
      </c>
      <c r="BF171" s="239">
        <f>IF(N171="znížená",J171,0)</f>
        <v>79.200000000000003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8" t="s">
        <v>157</v>
      </c>
      <c r="BK171" s="239">
        <f>ROUND(I171*H171,2)</f>
        <v>79.200000000000003</v>
      </c>
      <c r="BL171" s="18" t="s">
        <v>306</v>
      </c>
      <c r="BM171" s="238" t="s">
        <v>360</v>
      </c>
    </row>
    <row r="172" s="2" customFormat="1" ht="21.0566" customHeight="1">
      <c r="A172" s="35"/>
      <c r="B172" s="36"/>
      <c r="C172" s="227" t="s">
        <v>256</v>
      </c>
      <c r="D172" s="227" t="s">
        <v>152</v>
      </c>
      <c r="E172" s="228" t="s">
        <v>990</v>
      </c>
      <c r="F172" s="229" t="s">
        <v>991</v>
      </c>
      <c r="G172" s="230" t="s">
        <v>233</v>
      </c>
      <c r="H172" s="231">
        <v>1050</v>
      </c>
      <c r="I172" s="232">
        <v>0.90000000000000002</v>
      </c>
      <c r="J172" s="232">
        <f>ROUND(I172*H172,2)</f>
        <v>945</v>
      </c>
      <c r="K172" s="233"/>
      <c r="L172" s="38"/>
      <c r="M172" s="234" t="s">
        <v>1</v>
      </c>
      <c r="N172" s="235" t="s">
        <v>40</v>
      </c>
      <c r="O172" s="236">
        <v>0</v>
      </c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306</v>
      </c>
      <c r="AT172" s="238" t="s">
        <v>152</v>
      </c>
      <c r="AU172" s="238" t="s">
        <v>157</v>
      </c>
      <c r="AY172" s="18" t="s">
        <v>149</v>
      </c>
      <c r="BE172" s="239">
        <f>IF(N172="základná",J172,0)</f>
        <v>0</v>
      </c>
      <c r="BF172" s="239">
        <f>IF(N172="znížená",J172,0)</f>
        <v>945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8" t="s">
        <v>157</v>
      </c>
      <c r="BK172" s="239">
        <f>ROUND(I172*H172,2)</f>
        <v>945</v>
      </c>
      <c r="BL172" s="18" t="s">
        <v>306</v>
      </c>
      <c r="BM172" s="238" t="s">
        <v>489</v>
      </c>
    </row>
    <row r="173" s="2" customFormat="1" ht="16.30189" customHeight="1">
      <c r="A173" s="35"/>
      <c r="B173" s="36"/>
      <c r="C173" s="265" t="s">
        <v>491</v>
      </c>
      <c r="D173" s="265" t="s">
        <v>410</v>
      </c>
      <c r="E173" s="266" t="s">
        <v>992</v>
      </c>
      <c r="F173" s="267" t="s">
        <v>993</v>
      </c>
      <c r="G173" s="268" t="s">
        <v>233</v>
      </c>
      <c r="H173" s="269">
        <v>1050</v>
      </c>
      <c r="I173" s="270">
        <v>0.76000000000000001</v>
      </c>
      <c r="J173" s="270">
        <f>ROUND(I173*H173,2)</f>
        <v>798</v>
      </c>
      <c r="K173" s="271"/>
      <c r="L173" s="272"/>
      <c r="M173" s="273" t="s">
        <v>1</v>
      </c>
      <c r="N173" s="274" t="s">
        <v>40</v>
      </c>
      <c r="O173" s="236">
        <v>0</v>
      </c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919</v>
      </c>
      <c r="AT173" s="238" t="s">
        <v>410</v>
      </c>
      <c r="AU173" s="238" t="s">
        <v>157</v>
      </c>
      <c r="AY173" s="18" t="s">
        <v>149</v>
      </c>
      <c r="BE173" s="239">
        <f>IF(N173="základná",J173,0)</f>
        <v>0</v>
      </c>
      <c r="BF173" s="239">
        <f>IF(N173="znížená",J173,0)</f>
        <v>798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8" t="s">
        <v>157</v>
      </c>
      <c r="BK173" s="239">
        <f>ROUND(I173*H173,2)</f>
        <v>798</v>
      </c>
      <c r="BL173" s="18" t="s">
        <v>306</v>
      </c>
      <c r="BM173" s="238" t="s">
        <v>494</v>
      </c>
    </row>
    <row r="174" s="2" customFormat="1" ht="21.0566" customHeight="1">
      <c r="A174" s="35"/>
      <c r="B174" s="36"/>
      <c r="C174" s="227" t="s">
        <v>262</v>
      </c>
      <c r="D174" s="227" t="s">
        <v>152</v>
      </c>
      <c r="E174" s="228" t="s">
        <v>994</v>
      </c>
      <c r="F174" s="229" t="s">
        <v>995</v>
      </c>
      <c r="G174" s="230" t="s">
        <v>233</v>
      </c>
      <c r="H174" s="231">
        <v>2760</v>
      </c>
      <c r="I174" s="232">
        <v>0.90000000000000002</v>
      </c>
      <c r="J174" s="232">
        <f>ROUND(I174*H174,2)</f>
        <v>2484</v>
      </c>
      <c r="K174" s="233"/>
      <c r="L174" s="38"/>
      <c r="M174" s="234" t="s">
        <v>1</v>
      </c>
      <c r="N174" s="235" t="s">
        <v>40</v>
      </c>
      <c r="O174" s="236">
        <v>0</v>
      </c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306</v>
      </c>
      <c r="AT174" s="238" t="s">
        <v>152</v>
      </c>
      <c r="AU174" s="238" t="s">
        <v>157</v>
      </c>
      <c r="AY174" s="18" t="s">
        <v>149</v>
      </c>
      <c r="BE174" s="239">
        <f>IF(N174="základná",J174,0)</f>
        <v>0</v>
      </c>
      <c r="BF174" s="239">
        <f>IF(N174="znížená",J174,0)</f>
        <v>2484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8" t="s">
        <v>157</v>
      </c>
      <c r="BK174" s="239">
        <f>ROUND(I174*H174,2)</f>
        <v>2484</v>
      </c>
      <c r="BL174" s="18" t="s">
        <v>306</v>
      </c>
      <c r="BM174" s="238" t="s">
        <v>498</v>
      </c>
    </row>
    <row r="175" s="2" customFormat="1" ht="16.30189" customHeight="1">
      <c r="A175" s="35"/>
      <c r="B175" s="36"/>
      <c r="C175" s="265" t="s">
        <v>499</v>
      </c>
      <c r="D175" s="265" t="s">
        <v>410</v>
      </c>
      <c r="E175" s="266" t="s">
        <v>996</v>
      </c>
      <c r="F175" s="267" t="s">
        <v>997</v>
      </c>
      <c r="G175" s="268" t="s">
        <v>233</v>
      </c>
      <c r="H175" s="269">
        <v>2760</v>
      </c>
      <c r="I175" s="270">
        <v>1.3999999999999999</v>
      </c>
      <c r="J175" s="270">
        <f>ROUND(I175*H175,2)</f>
        <v>3864</v>
      </c>
      <c r="K175" s="271"/>
      <c r="L175" s="272"/>
      <c r="M175" s="273" t="s">
        <v>1</v>
      </c>
      <c r="N175" s="274" t="s">
        <v>40</v>
      </c>
      <c r="O175" s="236">
        <v>0</v>
      </c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919</v>
      </c>
      <c r="AT175" s="238" t="s">
        <v>410</v>
      </c>
      <c r="AU175" s="238" t="s">
        <v>157</v>
      </c>
      <c r="AY175" s="18" t="s">
        <v>149</v>
      </c>
      <c r="BE175" s="239">
        <f>IF(N175="základná",J175,0)</f>
        <v>0</v>
      </c>
      <c r="BF175" s="239">
        <f>IF(N175="znížená",J175,0)</f>
        <v>3864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8" t="s">
        <v>157</v>
      </c>
      <c r="BK175" s="239">
        <f>ROUND(I175*H175,2)</f>
        <v>3864</v>
      </c>
      <c r="BL175" s="18" t="s">
        <v>306</v>
      </c>
      <c r="BM175" s="238" t="s">
        <v>502</v>
      </c>
    </row>
    <row r="176" s="2" customFormat="1" ht="21.0566" customHeight="1">
      <c r="A176" s="35"/>
      <c r="B176" s="36"/>
      <c r="C176" s="227" t="s">
        <v>265</v>
      </c>
      <c r="D176" s="227" t="s">
        <v>152</v>
      </c>
      <c r="E176" s="228" t="s">
        <v>998</v>
      </c>
      <c r="F176" s="229" t="s">
        <v>999</v>
      </c>
      <c r="G176" s="230" t="s">
        <v>233</v>
      </c>
      <c r="H176" s="231">
        <v>45</v>
      </c>
      <c r="I176" s="232">
        <v>0.90000000000000002</v>
      </c>
      <c r="J176" s="232">
        <f>ROUND(I176*H176,2)</f>
        <v>40.5</v>
      </c>
      <c r="K176" s="233"/>
      <c r="L176" s="38"/>
      <c r="M176" s="234" t="s">
        <v>1</v>
      </c>
      <c r="N176" s="235" t="s">
        <v>40</v>
      </c>
      <c r="O176" s="236">
        <v>0</v>
      </c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306</v>
      </c>
      <c r="AT176" s="238" t="s">
        <v>152</v>
      </c>
      <c r="AU176" s="238" t="s">
        <v>157</v>
      </c>
      <c r="AY176" s="18" t="s">
        <v>149</v>
      </c>
      <c r="BE176" s="239">
        <f>IF(N176="základná",J176,0)</f>
        <v>0</v>
      </c>
      <c r="BF176" s="239">
        <f>IF(N176="znížená",J176,0)</f>
        <v>40.5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8" t="s">
        <v>157</v>
      </c>
      <c r="BK176" s="239">
        <f>ROUND(I176*H176,2)</f>
        <v>40.5</v>
      </c>
      <c r="BL176" s="18" t="s">
        <v>306</v>
      </c>
      <c r="BM176" s="238" t="s">
        <v>507</v>
      </c>
    </row>
    <row r="177" s="2" customFormat="1" ht="16.30189" customHeight="1">
      <c r="A177" s="35"/>
      <c r="B177" s="36"/>
      <c r="C177" s="265" t="s">
        <v>509</v>
      </c>
      <c r="D177" s="265" t="s">
        <v>410</v>
      </c>
      <c r="E177" s="266" t="s">
        <v>1000</v>
      </c>
      <c r="F177" s="267" t="s">
        <v>1001</v>
      </c>
      <c r="G177" s="268" t="s">
        <v>233</v>
      </c>
      <c r="H177" s="269">
        <v>45</v>
      </c>
      <c r="I177" s="270">
        <v>1.22</v>
      </c>
      <c r="J177" s="270">
        <f>ROUND(I177*H177,2)</f>
        <v>54.899999999999999</v>
      </c>
      <c r="K177" s="271"/>
      <c r="L177" s="272"/>
      <c r="M177" s="273" t="s">
        <v>1</v>
      </c>
      <c r="N177" s="274" t="s">
        <v>40</v>
      </c>
      <c r="O177" s="236">
        <v>0</v>
      </c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919</v>
      </c>
      <c r="AT177" s="238" t="s">
        <v>410</v>
      </c>
      <c r="AU177" s="238" t="s">
        <v>157</v>
      </c>
      <c r="AY177" s="18" t="s">
        <v>149</v>
      </c>
      <c r="BE177" s="239">
        <f>IF(N177="základná",J177,0)</f>
        <v>0</v>
      </c>
      <c r="BF177" s="239">
        <f>IF(N177="znížená",J177,0)</f>
        <v>54.899999999999999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8" t="s">
        <v>157</v>
      </c>
      <c r="BK177" s="239">
        <f>ROUND(I177*H177,2)</f>
        <v>54.899999999999999</v>
      </c>
      <c r="BL177" s="18" t="s">
        <v>306</v>
      </c>
      <c r="BM177" s="238" t="s">
        <v>512</v>
      </c>
    </row>
    <row r="178" s="2" customFormat="1" ht="21.0566" customHeight="1">
      <c r="A178" s="35"/>
      <c r="B178" s="36"/>
      <c r="C178" s="227" t="s">
        <v>270</v>
      </c>
      <c r="D178" s="227" t="s">
        <v>152</v>
      </c>
      <c r="E178" s="228" t="s">
        <v>1002</v>
      </c>
      <c r="F178" s="229" t="s">
        <v>1003</v>
      </c>
      <c r="G178" s="230" t="s">
        <v>233</v>
      </c>
      <c r="H178" s="231">
        <v>320</v>
      </c>
      <c r="I178" s="232">
        <v>1.1000000000000001</v>
      </c>
      <c r="J178" s="232">
        <f>ROUND(I178*H178,2)</f>
        <v>352</v>
      </c>
      <c r="K178" s="233"/>
      <c r="L178" s="38"/>
      <c r="M178" s="234" t="s">
        <v>1</v>
      </c>
      <c r="N178" s="235" t="s">
        <v>40</v>
      </c>
      <c r="O178" s="236">
        <v>0</v>
      </c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306</v>
      </c>
      <c r="AT178" s="238" t="s">
        <v>152</v>
      </c>
      <c r="AU178" s="238" t="s">
        <v>157</v>
      </c>
      <c r="AY178" s="18" t="s">
        <v>149</v>
      </c>
      <c r="BE178" s="239">
        <f>IF(N178="základná",J178,0)</f>
        <v>0</v>
      </c>
      <c r="BF178" s="239">
        <f>IF(N178="znížená",J178,0)</f>
        <v>352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8" t="s">
        <v>157</v>
      </c>
      <c r="BK178" s="239">
        <f>ROUND(I178*H178,2)</f>
        <v>352</v>
      </c>
      <c r="BL178" s="18" t="s">
        <v>306</v>
      </c>
      <c r="BM178" s="238" t="s">
        <v>515</v>
      </c>
    </row>
    <row r="179" s="2" customFormat="1" ht="16.30189" customHeight="1">
      <c r="A179" s="35"/>
      <c r="B179" s="36"/>
      <c r="C179" s="265" t="s">
        <v>518</v>
      </c>
      <c r="D179" s="265" t="s">
        <v>410</v>
      </c>
      <c r="E179" s="266" t="s">
        <v>1004</v>
      </c>
      <c r="F179" s="267" t="s">
        <v>1005</v>
      </c>
      <c r="G179" s="268" t="s">
        <v>233</v>
      </c>
      <c r="H179" s="269">
        <v>320</v>
      </c>
      <c r="I179" s="270">
        <v>2.0299999999999998</v>
      </c>
      <c r="J179" s="270">
        <f>ROUND(I179*H179,2)</f>
        <v>649.60000000000002</v>
      </c>
      <c r="K179" s="271"/>
      <c r="L179" s="272"/>
      <c r="M179" s="273" t="s">
        <v>1</v>
      </c>
      <c r="N179" s="274" t="s">
        <v>40</v>
      </c>
      <c r="O179" s="236">
        <v>0</v>
      </c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919</v>
      </c>
      <c r="AT179" s="238" t="s">
        <v>410</v>
      </c>
      <c r="AU179" s="238" t="s">
        <v>157</v>
      </c>
      <c r="AY179" s="18" t="s">
        <v>149</v>
      </c>
      <c r="BE179" s="239">
        <f>IF(N179="základná",J179,0)</f>
        <v>0</v>
      </c>
      <c r="BF179" s="239">
        <f>IF(N179="znížená",J179,0)</f>
        <v>649.60000000000002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8" t="s">
        <v>157</v>
      </c>
      <c r="BK179" s="239">
        <f>ROUND(I179*H179,2)</f>
        <v>649.60000000000002</v>
      </c>
      <c r="BL179" s="18" t="s">
        <v>306</v>
      </c>
      <c r="BM179" s="238" t="s">
        <v>521</v>
      </c>
    </row>
    <row r="180" s="2" customFormat="1" ht="21.0566" customHeight="1">
      <c r="A180" s="35"/>
      <c r="B180" s="36"/>
      <c r="C180" s="227" t="s">
        <v>273</v>
      </c>
      <c r="D180" s="227" t="s">
        <v>152</v>
      </c>
      <c r="E180" s="228" t="s">
        <v>1006</v>
      </c>
      <c r="F180" s="229" t="s">
        <v>1007</v>
      </c>
      <c r="G180" s="230" t="s">
        <v>233</v>
      </c>
      <c r="H180" s="231">
        <v>40</v>
      </c>
      <c r="I180" s="232">
        <v>1.3</v>
      </c>
      <c r="J180" s="232">
        <f>ROUND(I180*H180,2)</f>
        <v>52</v>
      </c>
      <c r="K180" s="233"/>
      <c r="L180" s="38"/>
      <c r="M180" s="234" t="s">
        <v>1</v>
      </c>
      <c r="N180" s="235" t="s">
        <v>40</v>
      </c>
      <c r="O180" s="236">
        <v>0</v>
      </c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306</v>
      </c>
      <c r="AT180" s="238" t="s">
        <v>152</v>
      </c>
      <c r="AU180" s="238" t="s">
        <v>157</v>
      </c>
      <c r="AY180" s="18" t="s">
        <v>149</v>
      </c>
      <c r="BE180" s="239">
        <f>IF(N180="základná",J180,0)</f>
        <v>0</v>
      </c>
      <c r="BF180" s="239">
        <f>IF(N180="znížená",J180,0)</f>
        <v>52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8" t="s">
        <v>157</v>
      </c>
      <c r="BK180" s="239">
        <f>ROUND(I180*H180,2)</f>
        <v>52</v>
      </c>
      <c r="BL180" s="18" t="s">
        <v>306</v>
      </c>
      <c r="BM180" s="238" t="s">
        <v>526</v>
      </c>
    </row>
    <row r="181" s="2" customFormat="1" ht="16.30189" customHeight="1">
      <c r="A181" s="35"/>
      <c r="B181" s="36"/>
      <c r="C181" s="265" t="s">
        <v>527</v>
      </c>
      <c r="D181" s="265" t="s">
        <v>410</v>
      </c>
      <c r="E181" s="266" t="s">
        <v>1008</v>
      </c>
      <c r="F181" s="267" t="s">
        <v>1009</v>
      </c>
      <c r="G181" s="268" t="s">
        <v>233</v>
      </c>
      <c r="H181" s="269">
        <v>40</v>
      </c>
      <c r="I181" s="270">
        <v>5.8899999999999997</v>
      </c>
      <c r="J181" s="270">
        <f>ROUND(I181*H181,2)</f>
        <v>235.59999999999999</v>
      </c>
      <c r="K181" s="271"/>
      <c r="L181" s="272"/>
      <c r="M181" s="273" t="s">
        <v>1</v>
      </c>
      <c r="N181" s="274" t="s">
        <v>40</v>
      </c>
      <c r="O181" s="236">
        <v>0</v>
      </c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919</v>
      </c>
      <c r="AT181" s="238" t="s">
        <v>410</v>
      </c>
      <c r="AU181" s="238" t="s">
        <v>157</v>
      </c>
      <c r="AY181" s="18" t="s">
        <v>149</v>
      </c>
      <c r="BE181" s="239">
        <f>IF(N181="základná",J181,0)</f>
        <v>0</v>
      </c>
      <c r="BF181" s="239">
        <f>IF(N181="znížená",J181,0)</f>
        <v>235.59999999999999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8" t="s">
        <v>157</v>
      </c>
      <c r="BK181" s="239">
        <f>ROUND(I181*H181,2)</f>
        <v>235.59999999999999</v>
      </c>
      <c r="BL181" s="18" t="s">
        <v>306</v>
      </c>
      <c r="BM181" s="238" t="s">
        <v>528</v>
      </c>
    </row>
    <row r="182" s="2" customFormat="1" ht="23.4566" customHeight="1">
      <c r="A182" s="35"/>
      <c r="B182" s="36"/>
      <c r="C182" s="227" t="s">
        <v>278</v>
      </c>
      <c r="D182" s="227" t="s">
        <v>152</v>
      </c>
      <c r="E182" s="228" t="s">
        <v>1010</v>
      </c>
      <c r="F182" s="229" t="s">
        <v>1011</v>
      </c>
      <c r="G182" s="230" t="s">
        <v>233</v>
      </c>
      <c r="H182" s="231">
        <v>84</v>
      </c>
      <c r="I182" s="232">
        <v>0.71999999999999997</v>
      </c>
      <c r="J182" s="232">
        <f>ROUND(I182*H182,2)</f>
        <v>60.479999999999997</v>
      </c>
      <c r="K182" s="233"/>
      <c r="L182" s="38"/>
      <c r="M182" s="234" t="s">
        <v>1</v>
      </c>
      <c r="N182" s="235" t="s">
        <v>40</v>
      </c>
      <c r="O182" s="236">
        <v>0</v>
      </c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306</v>
      </c>
      <c r="AT182" s="238" t="s">
        <v>152</v>
      </c>
      <c r="AU182" s="238" t="s">
        <v>157</v>
      </c>
      <c r="AY182" s="18" t="s">
        <v>149</v>
      </c>
      <c r="BE182" s="239">
        <f>IF(N182="základná",J182,0)</f>
        <v>0</v>
      </c>
      <c r="BF182" s="239">
        <f>IF(N182="znížená",J182,0)</f>
        <v>60.479999999999997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8" t="s">
        <v>157</v>
      </c>
      <c r="BK182" s="239">
        <f>ROUND(I182*H182,2)</f>
        <v>60.479999999999997</v>
      </c>
      <c r="BL182" s="18" t="s">
        <v>306</v>
      </c>
      <c r="BM182" s="238" t="s">
        <v>696</v>
      </c>
    </row>
    <row r="183" s="2" customFormat="1" ht="16.30189" customHeight="1">
      <c r="A183" s="35"/>
      <c r="B183" s="36"/>
      <c r="C183" s="265" t="s">
        <v>697</v>
      </c>
      <c r="D183" s="265" t="s">
        <v>410</v>
      </c>
      <c r="E183" s="266" t="s">
        <v>1012</v>
      </c>
      <c r="F183" s="267" t="s">
        <v>1013</v>
      </c>
      <c r="G183" s="268" t="s">
        <v>233</v>
      </c>
      <c r="H183" s="269">
        <v>84</v>
      </c>
      <c r="I183" s="270">
        <v>2.7200000000000002</v>
      </c>
      <c r="J183" s="270">
        <f>ROUND(I183*H183,2)</f>
        <v>228.47999999999999</v>
      </c>
      <c r="K183" s="271"/>
      <c r="L183" s="272"/>
      <c r="M183" s="273" t="s">
        <v>1</v>
      </c>
      <c r="N183" s="274" t="s">
        <v>40</v>
      </c>
      <c r="O183" s="236">
        <v>0</v>
      </c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919</v>
      </c>
      <c r="AT183" s="238" t="s">
        <v>410</v>
      </c>
      <c r="AU183" s="238" t="s">
        <v>157</v>
      </c>
      <c r="AY183" s="18" t="s">
        <v>149</v>
      </c>
      <c r="BE183" s="239">
        <f>IF(N183="základná",J183,0)</f>
        <v>0</v>
      </c>
      <c r="BF183" s="239">
        <f>IF(N183="znížená",J183,0)</f>
        <v>228.47999999999999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8" t="s">
        <v>157</v>
      </c>
      <c r="BK183" s="239">
        <f>ROUND(I183*H183,2)</f>
        <v>228.47999999999999</v>
      </c>
      <c r="BL183" s="18" t="s">
        <v>306</v>
      </c>
      <c r="BM183" s="238" t="s">
        <v>700</v>
      </c>
    </row>
    <row r="184" s="2" customFormat="1" ht="23.4566" customHeight="1">
      <c r="A184" s="35"/>
      <c r="B184" s="36"/>
      <c r="C184" s="227" t="s">
        <v>281</v>
      </c>
      <c r="D184" s="227" t="s">
        <v>152</v>
      </c>
      <c r="E184" s="228" t="s">
        <v>1014</v>
      </c>
      <c r="F184" s="229" t="s">
        <v>1015</v>
      </c>
      <c r="G184" s="230" t="s">
        <v>233</v>
      </c>
      <c r="H184" s="231">
        <v>360</v>
      </c>
      <c r="I184" s="232">
        <v>1.1000000000000001</v>
      </c>
      <c r="J184" s="232">
        <f>ROUND(I184*H184,2)</f>
        <v>396</v>
      </c>
      <c r="K184" s="233"/>
      <c r="L184" s="38"/>
      <c r="M184" s="234" t="s">
        <v>1</v>
      </c>
      <c r="N184" s="235" t="s">
        <v>40</v>
      </c>
      <c r="O184" s="236">
        <v>0</v>
      </c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306</v>
      </c>
      <c r="AT184" s="238" t="s">
        <v>152</v>
      </c>
      <c r="AU184" s="238" t="s">
        <v>157</v>
      </c>
      <c r="AY184" s="18" t="s">
        <v>149</v>
      </c>
      <c r="BE184" s="239">
        <f>IF(N184="základná",J184,0)</f>
        <v>0</v>
      </c>
      <c r="BF184" s="239">
        <f>IF(N184="znížená",J184,0)</f>
        <v>396</v>
      </c>
      <c r="BG184" s="239">
        <f>IF(N184="zákl. prenesená",J184,0)</f>
        <v>0</v>
      </c>
      <c r="BH184" s="239">
        <f>IF(N184="zníž. prenesená",J184,0)</f>
        <v>0</v>
      </c>
      <c r="BI184" s="239">
        <f>IF(N184="nulová",J184,0)</f>
        <v>0</v>
      </c>
      <c r="BJ184" s="18" t="s">
        <v>157</v>
      </c>
      <c r="BK184" s="239">
        <f>ROUND(I184*H184,2)</f>
        <v>396</v>
      </c>
      <c r="BL184" s="18" t="s">
        <v>306</v>
      </c>
      <c r="BM184" s="238" t="s">
        <v>705</v>
      </c>
    </row>
    <row r="185" s="2" customFormat="1" ht="16.30189" customHeight="1">
      <c r="A185" s="35"/>
      <c r="B185" s="36"/>
      <c r="C185" s="265" t="s">
        <v>706</v>
      </c>
      <c r="D185" s="265" t="s">
        <v>410</v>
      </c>
      <c r="E185" s="266" t="s">
        <v>1016</v>
      </c>
      <c r="F185" s="267" t="s">
        <v>1017</v>
      </c>
      <c r="G185" s="268" t="s">
        <v>233</v>
      </c>
      <c r="H185" s="269">
        <v>360</v>
      </c>
      <c r="I185" s="270">
        <v>0.70999999999999996</v>
      </c>
      <c r="J185" s="270">
        <f>ROUND(I185*H185,2)</f>
        <v>255.59999999999999</v>
      </c>
      <c r="K185" s="271"/>
      <c r="L185" s="272"/>
      <c r="M185" s="273" t="s">
        <v>1</v>
      </c>
      <c r="N185" s="274" t="s">
        <v>40</v>
      </c>
      <c r="O185" s="236">
        <v>0</v>
      </c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919</v>
      </c>
      <c r="AT185" s="238" t="s">
        <v>410</v>
      </c>
      <c r="AU185" s="238" t="s">
        <v>157</v>
      </c>
      <c r="AY185" s="18" t="s">
        <v>149</v>
      </c>
      <c r="BE185" s="239">
        <f>IF(N185="základná",J185,0)</f>
        <v>0</v>
      </c>
      <c r="BF185" s="239">
        <f>IF(N185="znížená",J185,0)</f>
        <v>255.59999999999999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8" t="s">
        <v>157</v>
      </c>
      <c r="BK185" s="239">
        <f>ROUND(I185*H185,2)</f>
        <v>255.59999999999999</v>
      </c>
      <c r="BL185" s="18" t="s">
        <v>306</v>
      </c>
      <c r="BM185" s="238" t="s">
        <v>709</v>
      </c>
    </row>
    <row r="186" s="2" customFormat="1" ht="23.4566" customHeight="1">
      <c r="A186" s="35"/>
      <c r="B186" s="36"/>
      <c r="C186" s="227" t="s">
        <v>287</v>
      </c>
      <c r="D186" s="227" t="s">
        <v>152</v>
      </c>
      <c r="E186" s="228" t="s">
        <v>1018</v>
      </c>
      <c r="F186" s="229" t="s">
        <v>1019</v>
      </c>
      <c r="G186" s="230" t="s">
        <v>233</v>
      </c>
      <c r="H186" s="231">
        <v>6</v>
      </c>
      <c r="I186" s="232">
        <v>1.3100000000000001</v>
      </c>
      <c r="J186" s="232">
        <f>ROUND(I186*H186,2)</f>
        <v>7.8600000000000003</v>
      </c>
      <c r="K186" s="233"/>
      <c r="L186" s="38"/>
      <c r="M186" s="234" t="s">
        <v>1</v>
      </c>
      <c r="N186" s="235" t="s">
        <v>40</v>
      </c>
      <c r="O186" s="236">
        <v>0</v>
      </c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306</v>
      </c>
      <c r="AT186" s="238" t="s">
        <v>152</v>
      </c>
      <c r="AU186" s="238" t="s">
        <v>157</v>
      </c>
      <c r="AY186" s="18" t="s">
        <v>149</v>
      </c>
      <c r="BE186" s="239">
        <f>IF(N186="základná",J186,0)</f>
        <v>0</v>
      </c>
      <c r="BF186" s="239">
        <f>IF(N186="znížená",J186,0)</f>
        <v>7.8600000000000003</v>
      </c>
      <c r="BG186" s="239">
        <f>IF(N186="zákl. prenesená",J186,0)</f>
        <v>0</v>
      </c>
      <c r="BH186" s="239">
        <f>IF(N186="zníž. prenesená",J186,0)</f>
        <v>0</v>
      </c>
      <c r="BI186" s="239">
        <f>IF(N186="nulová",J186,0)</f>
        <v>0</v>
      </c>
      <c r="BJ186" s="18" t="s">
        <v>157</v>
      </c>
      <c r="BK186" s="239">
        <f>ROUND(I186*H186,2)</f>
        <v>7.8600000000000003</v>
      </c>
      <c r="BL186" s="18" t="s">
        <v>306</v>
      </c>
      <c r="BM186" s="238" t="s">
        <v>712</v>
      </c>
    </row>
    <row r="187" s="2" customFormat="1" ht="16.30189" customHeight="1">
      <c r="A187" s="35"/>
      <c r="B187" s="36"/>
      <c r="C187" s="265" t="s">
        <v>713</v>
      </c>
      <c r="D187" s="265" t="s">
        <v>410</v>
      </c>
      <c r="E187" s="266" t="s">
        <v>1020</v>
      </c>
      <c r="F187" s="267" t="s">
        <v>1021</v>
      </c>
      <c r="G187" s="268" t="s">
        <v>233</v>
      </c>
      <c r="H187" s="269">
        <v>6</v>
      </c>
      <c r="I187" s="270">
        <v>4.2199999999999998</v>
      </c>
      <c r="J187" s="270">
        <f>ROUND(I187*H187,2)</f>
        <v>25.32</v>
      </c>
      <c r="K187" s="271"/>
      <c r="L187" s="272"/>
      <c r="M187" s="273" t="s">
        <v>1</v>
      </c>
      <c r="N187" s="274" t="s">
        <v>40</v>
      </c>
      <c r="O187" s="236">
        <v>0</v>
      </c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919</v>
      </c>
      <c r="AT187" s="238" t="s">
        <v>410</v>
      </c>
      <c r="AU187" s="238" t="s">
        <v>157</v>
      </c>
      <c r="AY187" s="18" t="s">
        <v>149</v>
      </c>
      <c r="BE187" s="239">
        <f>IF(N187="základná",J187,0)</f>
        <v>0</v>
      </c>
      <c r="BF187" s="239">
        <f>IF(N187="znížená",J187,0)</f>
        <v>25.32</v>
      </c>
      <c r="BG187" s="239">
        <f>IF(N187="zákl. prenesená",J187,0)</f>
        <v>0</v>
      </c>
      <c r="BH187" s="239">
        <f>IF(N187="zníž. prenesená",J187,0)</f>
        <v>0</v>
      </c>
      <c r="BI187" s="239">
        <f>IF(N187="nulová",J187,0)</f>
        <v>0</v>
      </c>
      <c r="BJ187" s="18" t="s">
        <v>157</v>
      </c>
      <c r="BK187" s="239">
        <f>ROUND(I187*H187,2)</f>
        <v>25.32</v>
      </c>
      <c r="BL187" s="18" t="s">
        <v>306</v>
      </c>
      <c r="BM187" s="238" t="s">
        <v>716</v>
      </c>
    </row>
    <row r="188" s="2" customFormat="1" ht="16.30189" customHeight="1">
      <c r="A188" s="35"/>
      <c r="B188" s="36"/>
      <c r="C188" s="227" t="s">
        <v>295</v>
      </c>
      <c r="D188" s="227" t="s">
        <v>152</v>
      </c>
      <c r="E188" s="228" t="s">
        <v>1022</v>
      </c>
      <c r="F188" s="229" t="s">
        <v>1023</v>
      </c>
      <c r="G188" s="230" t="s">
        <v>233</v>
      </c>
      <c r="H188" s="231">
        <v>1050</v>
      </c>
      <c r="I188" s="232">
        <v>1.1000000000000001</v>
      </c>
      <c r="J188" s="232">
        <f>ROUND(I188*H188,2)</f>
        <v>1155</v>
      </c>
      <c r="K188" s="233"/>
      <c r="L188" s="38"/>
      <c r="M188" s="234" t="s">
        <v>1</v>
      </c>
      <c r="N188" s="235" t="s">
        <v>40</v>
      </c>
      <c r="O188" s="236">
        <v>0</v>
      </c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306</v>
      </c>
      <c r="AT188" s="238" t="s">
        <v>152</v>
      </c>
      <c r="AU188" s="238" t="s">
        <v>157</v>
      </c>
      <c r="AY188" s="18" t="s">
        <v>149</v>
      </c>
      <c r="BE188" s="239">
        <f>IF(N188="základná",J188,0)</f>
        <v>0</v>
      </c>
      <c r="BF188" s="239">
        <f>IF(N188="znížená",J188,0)</f>
        <v>1155</v>
      </c>
      <c r="BG188" s="239">
        <f>IF(N188="zákl. prenesená",J188,0)</f>
        <v>0</v>
      </c>
      <c r="BH188" s="239">
        <f>IF(N188="zníž. prenesená",J188,0)</f>
        <v>0</v>
      </c>
      <c r="BI188" s="239">
        <f>IF(N188="nulová",J188,0)</f>
        <v>0</v>
      </c>
      <c r="BJ188" s="18" t="s">
        <v>157</v>
      </c>
      <c r="BK188" s="239">
        <f>ROUND(I188*H188,2)</f>
        <v>1155</v>
      </c>
      <c r="BL188" s="18" t="s">
        <v>306</v>
      </c>
      <c r="BM188" s="238" t="s">
        <v>719</v>
      </c>
    </row>
    <row r="189" s="2" customFormat="1" ht="21.0566" customHeight="1">
      <c r="A189" s="35"/>
      <c r="B189" s="36"/>
      <c r="C189" s="265" t="s">
        <v>720</v>
      </c>
      <c r="D189" s="265" t="s">
        <v>410</v>
      </c>
      <c r="E189" s="266" t="s">
        <v>1024</v>
      </c>
      <c r="F189" s="267" t="s">
        <v>1025</v>
      </c>
      <c r="G189" s="268" t="s">
        <v>233</v>
      </c>
      <c r="H189" s="269">
        <v>1050</v>
      </c>
      <c r="I189" s="270">
        <v>1.2</v>
      </c>
      <c r="J189" s="270">
        <f>ROUND(I189*H189,2)</f>
        <v>1260</v>
      </c>
      <c r="K189" s="271"/>
      <c r="L189" s="272"/>
      <c r="M189" s="273" t="s">
        <v>1</v>
      </c>
      <c r="N189" s="274" t="s">
        <v>40</v>
      </c>
      <c r="O189" s="236">
        <v>0</v>
      </c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919</v>
      </c>
      <c r="AT189" s="238" t="s">
        <v>410</v>
      </c>
      <c r="AU189" s="238" t="s">
        <v>157</v>
      </c>
      <c r="AY189" s="18" t="s">
        <v>149</v>
      </c>
      <c r="BE189" s="239">
        <f>IF(N189="základná",J189,0)</f>
        <v>0</v>
      </c>
      <c r="BF189" s="239">
        <f>IF(N189="znížená",J189,0)</f>
        <v>1260</v>
      </c>
      <c r="BG189" s="239">
        <f>IF(N189="zákl. prenesená",J189,0)</f>
        <v>0</v>
      </c>
      <c r="BH189" s="239">
        <f>IF(N189="zníž. prenesená",J189,0)</f>
        <v>0</v>
      </c>
      <c r="BI189" s="239">
        <f>IF(N189="nulová",J189,0)</f>
        <v>0</v>
      </c>
      <c r="BJ189" s="18" t="s">
        <v>157</v>
      </c>
      <c r="BK189" s="239">
        <f>ROUND(I189*H189,2)</f>
        <v>1260</v>
      </c>
      <c r="BL189" s="18" t="s">
        <v>306</v>
      </c>
      <c r="BM189" s="238" t="s">
        <v>723</v>
      </c>
    </row>
    <row r="190" s="2" customFormat="1" ht="16.30189" customHeight="1">
      <c r="A190" s="35"/>
      <c r="B190" s="36"/>
      <c r="C190" s="227" t="s">
        <v>301</v>
      </c>
      <c r="D190" s="227" t="s">
        <v>152</v>
      </c>
      <c r="E190" s="228" t="s">
        <v>1026</v>
      </c>
      <c r="F190" s="229" t="s">
        <v>1027</v>
      </c>
      <c r="G190" s="230" t="s">
        <v>187</v>
      </c>
      <c r="H190" s="231">
        <v>150</v>
      </c>
      <c r="I190" s="232">
        <v>4.2000000000000002</v>
      </c>
      <c r="J190" s="232">
        <f>ROUND(I190*H190,2)</f>
        <v>630</v>
      </c>
      <c r="K190" s="233"/>
      <c r="L190" s="38"/>
      <c r="M190" s="234" t="s">
        <v>1</v>
      </c>
      <c r="N190" s="235" t="s">
        <v>40</v>
      </c>
      <c r="O190" s="236">
        <v>0</v>
      </c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306</v>
      </c>
      <c r="AT190" s="238" t="s">
        <v>152</v>
      </c>
      <c r="AU190" s="238" t="s">
        <v>157</v>
      </c>
      <c r="AY190" s="18" t="s">
        <v>149</v>
      </c>
      <c r="BE190" s="239">
        <f>IF(N190="základná",J190,0)</f>
        <v>0</v>
      </c>
      <c r="BF190" s="239">
        <f>IF(N190="znížená",J190,0)</f>
        <v>630</v>
      </c>
      <c r="BG190" s="239">
        <f>IF(N190="zákl. prenesená",J190,0)</f>
        <v>0</v>
      </c>
      <c r="BH190" s="239">
        <f>IF(N190="zníž. prenesená",J190,0)</f>
        <v>0</v>
      </c>
      <c r="BI190" s="239">
        <f>IF(N190="nulová",J190,0)</f>
        <v>0</v>
      </c>
      <c r="BJ190" s="18" t="s">
        <v>157</v>
      </c>
      <c r="BK190" s="239">
        <f>ROUND(I190*H190,2)</f>
        <v>630</v>
      </c>
      <c r="BL190" s="18" t="s">
        <v>306</v>
      </c>
      <c r="BM190" s="238" t="s">
        <v>726</v>
      </c>
    </row>
    <row r="191" s="2" customFormat="1" ht="16.30189" customHeight="1">
      <c r="A191" s="35"/>
      <c r="B191" s="36"/>
      <c r="C191" s="265" t="s">
        <v>727</v>
      </c>
      <c r="D191" s="265" t="s">
        <v>410</v>
      </c>
      <c r="E191" s="266" t="s">
        <v>1028</v>
      </c>
      <c r="F191" s="267" t="s">
        <v>1029</v>
      </c>
      <c r="G191" s="268" t="s">
        <v>187</v>
      </c>
      <c r="H191" s="269">
        <v>150</v>
      </c>
      <c r="I191" s="270">
        <v>2.3399999999999999</v>
      </c>
      <c r="J191" s="270">
        <f>ROUND(I191*H191,2)</f>
        <v>351</v>
      </c>
      <c r="K191" s="271"/>
      <c r="L191" s="272"/>
      <c r="M191" s="273" t="s">
        <v>1</v>
      </c>
      <c r="N191" s="274" t="s">
        <v>40</v>
      </c>
      <c r="O191" s="236">
        <v>0</v>
      </c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8" t="s">
        <v>919</v>
      </c>
      <c r="AT191" s="238" t="s">
        <v>410</v>
      </c>
      <c r="AU191" s="238" t="s">
        <v>157</v>
      </c>
      <c r="AY191" s="18" t="s">
        <v>149</v>
      </c>
      <c r="BE191" s="239">
        <f>IF(N191="základná",J191,0)</f>
        <v>0</v>
      </c>
      <c r="BF191" s="239">
        <f>IF(N191="znížená",J191,0)</f>
        <v>351</v>
      </c>
      <c r="BG191" s="239">
        <f>IF(N191="zákl. prenesená",J191,0)</f>
        <v>0</v>
      </c>
      <c r="BH191" s="239">
        <f>IF(N191="zníž. prenesená",J191,0)</f>
        <v>0</v>
      </c>
      <c r="BI191" s="239">
        <f>IF(N191="nulová",J191,0)</f>
        <v>0</v>
      </c>
      <c r="BJ191" s="18" t="s">
        <v>157</v>
      </c>
      <c r="BK191" s="239">
        <f>ROUND(I191*H191,2)</f>
        <v>351</v>
      </c>
      <c r="BL191" s="18" t="s">
        <v>306</v>
      </c>
      <c r="BM191" s="238" t="s">
        <v>730</v>
      </c>
    </row>
    <row r="192" s="2" customFormat="1" ht="23.4566" customHeight="1">
      <c r="A192" s="35"/>
      <c r="B192" s="36"/>
      <c r="C192" s="227" t="s">
        <v>306</v>
      </c>
      <c r="D192" s="227" t="s">
        <v>152</v>
      </c>
      <c r="E192" s="228" t="s">
        <v>1030</v>
      </c>
      <c r="F192" s="229" t="s">
        <v>1031</v>
      </c>
      <c r="G192" s="230" t="s">
        <v>187</v>
      </c>
      <c r="H192" s="231">
        <v>32</v>
      </c>
      <c r="I192" s="232">
        <v>5.5</v>
      </c>
      <c r="J192" s="232">
        <f>ROUND(I192*H192,2)</f>
        <v>176</v>
      </c>
      <c r="K192" s="233"/>
      <c r="L192" s="38"/>
      <c r="M192" s="234" t="s">
        <v>1</v>
      </c>
      <c r="N192" s="235" t="s">
        <v>40</v>
      </c>
      <c r="O192" s="236">
        <v>0</v>
      </c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306</v>
      </c>
      <c r="AT192" s="238" t="s">
        <v>152</v>
      </c>
      <c r="AU192" s="238" t="s">
        <v>157</v>
      </c>
      <c r="AY192" s="18" t="s">
        <v>149</v>
      </c>
      <c r="BE192" s="239">
        <f>IF(N192="základná",J192,0)</f>
        <v>0</v>
      </c>
      <c r="BF192" s="239">
        <f>IF(N192="znížená",J192,0)</f>
        <v>176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8" t="s">
        <v>157</v>
      </c>
      <c r="BK192" s="239">
        <f>ROUND(I192*H192,2)</f>
        <v>176</v>
      </c>
      <c r="BL192" s="18" t="s">
        <v>306</v>
      </c>
      <c r="BM192" s="238" t="s">
        <v>733</v>
      </c>
    </row>
    <row r="193" s="2" customFormat="1" ht="23.4566" customHeight="1">
      <c r="A193" s="35"/>
      <c r="B193" s="36"/>
      <c r="C193" s="265" t="s">
        <v>734</v>
      </c>
      <c r="D193" s="265" t="s">
        <v>410</v>
      </c>
      <c r="E193" s="266" t="s">
        <v>1032</v>
      </c>
      <c r="F193" s="267" t="s">
        <v>1033</v>
      </c>
      <c r="G193" s="268" t="s">
        <v>187</v>
      </c>
      <c r="H193" s="269">
        <v>30</v>
      </c>
      <c r="I193" s="270">
        <v>4.5</v>
      </c>
      <c r="J193" s="270">
        <f>ROUND(I193*H193,2)</f>
        <v>135</v>
      </c>
      <c r="K193" s="271"/>
      <c r="L193" s="272"/>
      <c r="M193" s="273" t="s">
        <v>1</v>
      </c>
      <c r="N193" s="274" t="s">
        <v>40</v>
      </c>
      <c r="O193" s="236">
        <v>0</v>
      </c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919</v>
      </c>
      <c r="AT193" s="238" t="s">
        <v>410</v>
      </c>
      <c r="AU193" s="238" t="s">
        <v>157</v>
      </c>
      <c r="AY193" s="18" t="s">
        <v>149</v>
      </c>
      <c r="BE193" s="239">
        <f>IF(N193="základná",J193,0)</f>
        <v>0</v>
      </c>
      <c r="BF193" s="239">
        <f>IF(N193="znížená",J193,0)</f>
        <v>135</v>
      </c>
      <c r="BG193" s="239">
        <f>IF(N193="zákl. prenesená",J193,0)</f>
        <v>0</v>
      </c>
      <c r="BH193" s="239">
        <f>IF(N193="zníž. prenesená",J193,0)</f>
        <v>0</v>
      </c>
      <c r="BI193" s="239">
        <f>IF(N193="nulová",J193,0)</f>
        <v>0</v>
      </c>
      <c r="BJ193" s="18" t="s">
        <v>157</v>
      </c>
      <c r="BK193" s="239">
        <f>ROUND(I193*H193,2)</f>
        <v>135</v>
      </c>
      <c r="BL193" s="18" t="s">
        <v>306</v>
      </c>
      <c r="BM193" s="238" t="s">
        <v>737</v>
      </c>
    </row>
    <row r="194" s="2" customFormat="1" ht="31.92453" customHeight="1">
      <c r="A194" s="35"/>
      <c r="B194" s="36"/>
      <c r="C194" s="265" t="s">
        <v>313</v>
      </c>
      <c r="D194" s="265" t="s">
        <v>410</v>
      </c>
      <c r="E194" s="266" t="s">
        <v>1034</v>
      </c>
      <c r="F194" s="267" t="s">
        <v>1035</v>
      </c>
      <c r="G194" s="268" t="s">
        <v>187</v>
      </c>
      <c r="H194" s="269">
        <v>2</v>
      </c>
      <c r="I194" s="270">
        <v>15.800000000000001</v>
      </c>
      <c r="J194" s="270">
        <f>ROUND(I194*H194,2)</f>
        <v>31.600000000000001</v>
      </c>
      <c r="K194" s="271"/>
      <c r="L194" s="272"/>
      <c r="M194" s="273" t="s">
        <v>1</v>
      </c>
      <c r="N194" s="274" t="s">
        <v>40</v>
      </c>
      <c r="O194" s="236">
        <v>0</v>
      </c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919</v>
      </c>
      <c r="AT194" s="238" t="s">
        <v>410</v>
      </c>
      <c r="AU194" s="238" t="s">
        <v>157</v>
      </c>
      <c r="AY194" s="18" t="s">
        <v>149</v>
      </c>
      <c r="BE194" s="239">
        <f>IF(N194="základná",J194,0)</f>
        <v>0</v>
      </c>
      <c r="BF194" s="239">
        <f>IF(N194="znížená",J194,0)</f>
        <v>31.600000000000001</v>
      </c>
      <c r="BG194" s="239">
        <f>IF(N194="zákl. prenesená",J194,0)</f>
        <v>0</v>
      </c>
      <c r="BH194" s="239">
        <f>IF(N194="zníž. prenesená",J194,0)</f>
        <v>0</v>
      </c>
      <c r="BI194" s="239">
        <f>IF(N194="nulová",J194,0)</f>
        <v>0</v>
      </c>
      <c r="BJ194" s="18" t="s">
        <v>157</v>
      </c>
      <c r="BK194" s="239">
        <f>ROUND(I194*H194,2)</f>
        <v>31.600000000000001</v>
      </c>
      <c r="BL194" s="18" t="s">
        <v>306</v>
      </c>
      <c r="BM194" s="238" t="s">
        <v>740</v>
      </c>
    </row>
    <row r="195" s="2" customFormat="1" ht="23.4566" customHeight="1">
      <c r="A195" s="35"/>
      <c r="B195" s="36"/>
      <c r="C195" s="227" t="s">
        <v>741</v>
      </c>
      <c r="D195" s="227" t="s">
        <v>152</v>
      </c>
      <c r="E195" s="228" t="s">
        <v>1036</v>
      </c>
      <c r="F195" s="229" t="s">
        <v>1037</v>
      </c>
      <c r="G195" s="230" t="s">
        <v>187</v>
      </c>
      <c r="H195" s="231">
        <v>4</v>
      </c>
      <c r="I195" s="232">
        <v>16.5</v>
      </c>
      <c r="J195" s="232">
        <f>ROUND(I195*H195,2)</f>
        <v>66</v>
      </c>
      <c r="K195" s="233"/>
      <c r="L195" s="38"/>
      <c r="M195" s="234" t="s">
        <v>1</v>
      </c>
      <c r="N195" s="235" t="s">
        <v>40</v>
      </c>
      <c r="O195" s="236">
        <v>0</v>
      </c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306</v>
      </c>
      <c r="AT195" s="238" t="s">
        <v>152</v>
      </c>
      <c r="AU195" s="238" t="s">
        <v>157</v>
      </c>
      <c r="AY195" s="18" t="s">
        <v>149</v>
      </c>
      <c r="BE195" s="239">
        <f>IF(N195="základná",J195,0)</f>
        <v>0</v>
      </c>
      <c r="BF195" s="239">
        <f>IF(N195="znížená",J195,0)</f>
        <v>66</v>
      </c>
      <c r="BG195" s="239">
        <f>IF(N195="zákl. prenesená",J195,0)</f>
        <v>0</v>
      </c>
      <c r="BH195" s="239">
        <f>IF(N195="zníž. prenesená",J195,0)</f>
        <v>0</v>
      </c>
      <c r="BI195" s="239">
        <f>IF(N195="nulová",J195,0)</f>
        <v>0</v>
      </c>
      <c r="BJ195" s="18" t="s">
        <v>157</v>
      </c>
      <c r="BK195" s="239">
        <f>ROUND(I195*H195,2)</f>
        <v>66</v>
      </c>
      <c r="BL195" s="18" t="s">
        <v>306</v>
      </c>
      <c r="BM195" s="238" t="s">
        <v>744</v>
      </c>
    </row>
    <row r="196" s="2" customFormat="1" ht="16.30189" customHeight="1">
      <c r="A196" s="35"/>
      <c r="B196" s="36"/>
      <c r="C196" s="265" t="s">
        <v>316</v>
      </c>
      <c r="D196" s="265" t="s">
        <v>410</v>
      </c>
      <c r="E196" s="266" t="s">
        <v>1038</v>
      </c>
      <c r="F196" s="267" t="s">
        <v>1039</v>
      </c>
      <c r="G196" s="268" t="s">
        <v>187</v>
      </c>
      <c r="H196" s="269">
        <v>4</v>
      </c>
      <c r="I196" s="270">
        <v>25.100000000000001</v>
      </c>
      <c r="J196" s="270">
        <f>ROUND(I196*H196,2)</f>
        <v>100.40000000000001</v>
      </c>
      <c r="K196" s="271"/>
      <c r="L196" s="272"/>
      <c r="M196" s="273" t="s">
        <v>1</v>
      </c>
      <c r="N196" s="274" t="s">
        <v>40</v>
      </c>
      <c r="O196" s="236">
        <v>0</v>
      </c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919</v>
      </c>
      <c r="AT196" s="238" t="s">
        <v>410</v>
      </c>
      <c r="AU196" s="238" t="s">
        <v>157</v>
      </c>
      <c r="AY196" s="18" t="s">
        <v>149</v>
      </c>
      <c r="BE196" s="239">
        <f>IF(N196="základná",J196,0)</f>
        <v>0</v>
      </c>
      <c r="BF196" s="239">
        <f>IF(N196="znížená",J196,0)</f>
        <v>100.40000000000001</v>
      </c>
      <c r="BG196" s="239">
        <f>IF(N196="zákl. prenesená",J196,0)</f>
        <v>0</v>
      </c>
      <c r="BH196" s="239">
        <f>IF(N196="zníž. prenesená",J196,0)</f>
        <v>0</v>
      </c>
      <c r="BI196" s="239">
        <f>IF(N196="nulová",J196,0)</f>
        <v>0</v>
      </c>
      <c r="BJ196" s="18" t="s">
        <v>157</v>
      </c>
      <c r="BK196" s="239">
        <f>ROUND(I196*H196,2)</f>
        <v>100.40000000000001</v>
      </c>
      <c r="BL196" s="18" t="s">
        <v>306</v>
      </c>
      <c r="BM196" s="238" t="s">
        <v>747</v>
      </c>
    </row>
    <row r="197" s="2" customFormat="1" ht="16.30189" customHeight="1">
      <c r="A197" s="35"/>
      <c r="B197" s="36"/>
      <c r="C197" s="227" t="s">
        <v>748</v>
      </c>
      <c r="D197" s="227" t="s">
        <v>152</v>
      </c>
      <c r="E197" s="228" t="s">
        <v>1040</v>
      </c>
      <c r="F197" s="229" t="s">
        <v>1041</v>
      </c>
      <c r="G197" s="230" t="s">
        <v>187</v>
      </c>
      <c r="H197" s="231">
        <v>28</v>
      </c>
      <c r="I197" s="232">
        <v>0.5</v>
      </c>
      <c r="J197" s="232">
        <f>ROUND(I197*H197,2)</f>
        <v>14</v>
      </c>
      <c r="K197" s="233"/>
      <c r="L197" s="38"/>
      <c r="M197" s="234" t="s">
        <v>1</v>
      </c>
      <c r="N197" s="235" t="s">
        <v>40</v>
      </c>
      <c r="O197" s="236">
        <v>0</v>
      </c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8" t="s">
        <v>306</v>
      </c>
      <c r="AT197" s="238" t="s">
        <v>152</v>
      </c>
      <c r="AU197" s="238" t="s">
        <v>157</v>
      </c>
      <c r="AY197" s="18" t="s">
        <v>149</v>
      </c>
      <c r="BE197" s="239">
        <f>IF(N197="základná",J197,0)</f>
        <v>0</v>
      </c>
      <c r="BF197" s="239">
        <f>IF(N197="znížená",J197,0)</f>
        <v>14</v>
      </c>
      <c r="BG197" s="239">
        <f>IF(N197="zákl. prenesená",J197,0)</f>
        <v>0</v>
      </c>
      <c r="BH197" s="239">
        <f>IF(N197="zníž. prenesená",J197,0)</f>
        <v>0</v>
      </c>
      <c r="BI197" s="239">
        <f>IF(N197="nulová",J197,0)</f>
        <v>0</v>
      </c>
      <c r="BJ197" s="18" t="s">
        <v>157</v>
      </c>
      <c r="BK197" s="239">
        <f>ROUND(I197*H197,2)</f>
        <v>14</v>
      </c>
      <c r="BL197" s="18" t="s">
        <v>306</v>
      </c>
      <c r="BM197" s="238" t="s">
        <v>751</v>
      </c>
    </row>
    <row r="198" s="2" customFormat="1" ht="16.30189" customHeight="1">
      <c r="A198" s="35"/>
      <c r="B198" s="36"/>
      <c r="C198" s="265" t="s">
        <v>320</v>
      </c>
      <c r="D198" s="265" t="s">
        <v>410</v>
      </c>
      <c r="E198" s="266" t="s">
        <v>1042</v>
      </c>
      <c r="F198" s="267" t="s">
        <v>1043</v>
      </c>
      <c r="G198" s="268" t="s">
        <v>187</v>
      </c>
      <c r="H198" s="269">
        <v>28</v>
      </c>
      <c r="I198" s="270">
        <v>1.2</v>
      </c>
      <c r="J198" s="270">
        <f>ROUND(I198*H198,2)</f>
        <v>33.600000000000001</v>
      </c>
      <c r="K198" s="271"/>
      <c r="L198" s="272"/>
      <c r="M198" s="273" t="s">
        <v>1</v>
      </c>
      <c r="N198" s="274" t="s">
        <v>40</v>
      </c>
      <c r="O198" s="236">
        <v>0</v>
      </c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919</v>
      </c>
      <c r="AT198" s="238" t="s">
        <v>410</v>
      </c>
      <c r="AU198" s="238" t="s">
        <v>157</v>
      </c>
      <c r="AY198" s="18" t="s">
        <v>149</v>
      </c>
      <c r="BE198" s="239">
        <f>IF(N198="základná",J198,0)</f>
        <v>0</v>
      </c>
      <c r="BF198" s="239">
        <f>IF(N198="znížená",J198,0)</f>
        <v>33.600000000000001</v>
      </c>
      <c r="BG198" s="239">
        <f>IF(N198="zákl. prenesená",J198,0)</f>
        <v>0</v>
      </c>
      <c r="BH198" s="239">
        <f>IF(N198="zníž. prenesená",J198,0)</f>
        <v>0</v>
      </c>
      <c r="BI198" s="239">
        <f>IF(N198="nulová",J198,0)</f>
        <v>0</v>
      </c>
      <c r="BJ198" s="18" t="s">
        <v>157</v>
      </c>
      <c r="BK198" s="239">
        <f>ROUND(I198*H198,2)</f>
        <v>33.600000000000001</v>
      </c>
      <c r="BL198" s="18" t="s">
        <v>306</v>
      </c>
      <c r="BM198" s="238" t="s">
        <v>754</v>
      </c>
    </row>
    <row r="199" s="2" customFormat="1" ht="16.30189" customHeight="1">
      <c r="A199" s="35"/>
      <c r="B199" s="36"/>
      <c r="C199" s="227" t="s">
        <v>755</v>
      </c>
      <c r="D199" s="227" t="s">
        <v>152</v>
      </c>
      <c r="E199" s="228" t="s">
        <v>1044</v>
      </c>
      <c r="F199" s="229" t="s">
        <v>1045</v>
      </c>
      <c r="G199" s="230" t="s">
        <v>187</v>
      </c>
      <c r="H199" s="231">
        <v>9</v>
      </c>
      <c r="I199" s="232">
        <v>0.78000000000000003</v>
      </c>
      <c r="J199" s="232">
        <f>ROUND(I199*H199,2)</f>
        <v>7.0199999999999996</v>
      </c>
      <c r="K199" s="233"/>
      <c r="L199" s="38"/>
      <c r="M199" s="234" t="s">
        <v>1</v>
      </c>
      <c r="N199" s="235" t="s">
        <v>40</v>
      </c>
      <c r="O199" s="236">
        <v>0</v>
      </c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8" t="s">
        <v>306</v>
      </c>
      <c r="AT199" s="238" t="s">
        <v>152</v>
      </c>
      <c r="AU199" s="238" t="s">
        <v>157</v>
      </c>
      <c r="AY199" s="18" t="s">
        <v>149</v>
      </c>
      <c r="BE199" s="239">
        <f>IF(N199="základná",J199,0)</f>
        <v>0</v>
      </c>
      <c r="BF199" s="239">
        <f>IF(N199="znížená",J199,0)</f>
        <v>7.0199999999999996</v>
      </c>
      <c r="BG199" s="239">
        <f>IF(N199="zákl. prenesená",J199,0)</f>
        <v>0</v>
      </c>
      <c r="BH199" s="239">
        <f>IF(N199="zníž. prenesená",J199,0)</f>
        <v>0</v>
      </c>
      <c r="BI199" s="239">
        <f>IF(N199="nulová",J199,0)</f>
        <v>0</v>
      </c>
      <c r="BJ199" s="18" t="s">
        <v>157</v>
      </c>
      <c r="BK199" s="239">
        <f>ROUND(I199*H199,2)</f>
        <v>7.0199999999999996</v>
      </c>
      <c r="BL199" s="18" t="s">
        <v>306</v>
      </c>
      <c r="BM199" s="238" t="s">
        <v>758</v>
      </c>
    </row>
    <row r="200" s="2" customFormat="1" ht="16.30189" customHeight="1">
      <c r="A200" s="35"/>
      <c r="B200" s="36"/>
      <c r="C200" s="265" t="s">
        <v>323</v>
      </c>
      <c r="D200" s="265" t="s">
        <v>410</v>
      </c>
      <c r="E200" s="266" t="s">
        <v>1046</v>
      </c>
      <c r="F200" s="267" t="s">
        <v>1047</v>
      </c>
      <c r="G200" s="268" t="s">
        <v>187</v>
      </c>
      <c r="H200" s="269">
        <v>9</v>
      </c>
      <c r="I200" s="270">
        <v>3.8999999999999999</v>
      </c>
      <c r="J200" s="270">
        <f>ROUND(I200*H200,2)</f>
        <v>35.100000000000001</v>
      </c>
      <c r="K200" s="271"/>
      <c r="L200" s="272"/>
      <c r="M200" s="273" t="s">
        <v>1</v>
      </c>
      <c r="N200" s="274" t="s">
        <v>40</v>
      </c>
      <c r="O200" s="236">
        <v>0</v>
      </c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8" t="s">
        <v>919</v>
      </c>
      <c r="AT200" s="238" t="s">
        <v>410</v>
      </c>
      <c r="AU200" s="238" t="s">
        <v>157</v>
      </c>
      <c r="AY200" s="18" t="s">
        <v>149</v>
      </c>
      <c r="BE200" s="239">
        <f>IF(N200="základná",J200,0)</f>
        <v>0</v>
      </c>
      <c r="BF200" s="239">
        <f>IF(N200="znížená",J200,0)</f>
        <v>35.100000000000001</v>
      </c>
      <c r="BG200" s="239">
        <f>IF(N200="zákl. prenesená",J200,0)</f>
        <v>0</v>
      </c>
      <c r="BH200" s="239">
        <f>IF(N200="zníž. prenesená",J200,0)</f>
        <v>0</v>
      </c>
      <c r="BI200" s="239">
        <f>IF(N200="nulová",J200,0)</f>
        <v>0</v>
      </c>
      <c r="BJ200" s="18" t="s">
        <v>157</v>
      </c>
      <c r="BK200" s="239">
        <f>ROUND(I200*H200,2)</f>
        <v>35.100000000000001</v>
      </c>
      <c r="BL200" s="18" t="s">
        <v>306</v>
      </c>
      <c r="BM200" s="238" t="s">
        <v>761</v>
      </c>
    </row>
    <row r="201" s="2" customFormat="1" ht="16.30189" customHeight="1">
      <c r="A201" s="35"/>
      <c r="B201" s="36"/>
      <c r="C201" s="227" t="s">
        <v>762</v>
      </c>
      <c r="D201" s="227" t="s">
        <v>152</v>
      </c>
      <c r="E201" s="228" t="s">
        <v>1048</v>
      </c>
      <c r="F201" s="229" t="s">
        <v>1049</v>
      </c>
      <c r="G201" s="230" t="s">
        <v>187</v>
      </c>
      <c r="H201" s="231">
        <v>2</v>
      </c>
      <c r="I201" s="232">
        <v>0.96999999999999997</v>
      </c>
      <c r="J201" s="232">
        <f>ROUND(I201*H201,2)</f>
        <v>1.94</v>
      </c>
      <c r="K201" s="233"/>
      <c r="L201" s="38"/>
      <c r="M201" s="234" t="s">
        <v>1</v>
      </c>
      <c r="N201" s="235" t="s">
        <v>40</v>
      </c>
      <c r="O201" s="236">
        <v>0</v>
      </c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8" t="s">
        <v>306</v>
      </c>
      <c r="AT201" s="238" t="s">
        <v>152</v>
      </c>
      <c r="AU201" s="238" t="s">
        <v>157</v>
      </c>
      <c r="AY201" s="18" t="s">
        <v>149</v>
      </c>
      <c r="BE201" s="239">
        <f>IF(N201="základná",J201,0)</f>
        <v>0</v>
      </c>
      <c r="BF201" s="239">
        <f>IF(N201="znížená",J201,0)</f>
        <v>1.94</v>
      </c>
      <c r="BG201" s="239">
        <f>IF(N201="zákl. prenesená",J201,0)</f>
        <v>0</v>
      </c>
      <c r="BH201" s="239">
        <f>IF(N201="zníž. prenesená",J201,0)</f>
        <v>0</v>
      </c>
      <c r="BI201" s="239">
        <f>IF(N201="nulová",J201,0)</f>
        <v>0</v>
      </c>
      <c r="BJ201" s="18" t="s">
        <v>157</v>
      </c>
      <c r="BK201" s="239">
        <f>ROUND(I201*H201,2)</f>
        <v>1.94</v>
      </c>
      <c r="BL201" s="18" t="s">
        <v>306</v>
      </c>
      <c r="BM201" s="238" t="s">
        <v>765</v>
      </c>
    </row>
    <row r="202" s="2" customFormat="1" ht="16.30189" customHeight="1">
      <c r="A202" s="35"/>
      <c r="B202" s="36"/>
      <c r="C202" s="265" t="s">
        <v>327</v>
      </c>
      <c r="D202" s="265" t="s">
        <v>410</v>
      </c>
      <c r="E202" s="266" t="s">
        <v>1050</v>
      </c>
      <c r="F202" s="267" t="s">
        <v>1051</v>
      </c>
      <c r="G202" s="268" t="s">
        <v>187</v>
      </c>
      <c r="H202" s="269">
        <v>2</v>
      </c>
      <c r="I202" s="270">
        <v>4.9000000000000004</v>
      </c>
      <c r="J202" s="270">
        <f>ROUND(I202*H202,2)</f>
        <v>9.8000000000000007</v>
      </c>
      <c r="K202" s="271"/>
      <c r="L202" s="272"/>
      <c r="M202" s="273" t="s">
        <v>1</v>
      </c>
      <c r="N202" s="274" t="s">
        <v>40</v>
      </c>
      <c r="O202" s="236">
        <v>0</v>
      </c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919</v>
      </c>
      <c r="AT202" s="238" t="s">
        <v>410</v>
      </c>
      <c r="AU202" s="238" t="s">
        <v>157</v>
      </c>
      <c r="AY202" s="18" t="s">
        <v>149</v>
      </c>
      <c r="BE202" s="239">
        <f>IF(N202="základná",J202,0)</f>
        <v>0</v>
      </c>
      <c r="BF202" s="239">
        <f>IF(N202="znížená",J202,0)</f>
        <v>9.8000000000000007</v>
      </c>
      <c r="BG202" s="239">
        <f>IF(N202="zákl. prenesená",J202,0)</f>
        <v>0</v>
      </c>
      <c r="BH202" s="239">
        <f>IF(N202="zníž. prenesená",J202,0)</f>
        <v>0</v>
      </c>
      <c r="BI202" s="239">
        <f>IF(N202="nulová",J202,0)</f>
        <v>0</v>
      </c>
      <c r="BJ202" s="18" t="s">
        <v>157</v>
      </c>
      <c r="BK202" s="239">
        <f>ROUND(I202*H202,2)</f>
        <v>9.8000000000000007</v>
      </c>
      <c r="BL202" s="18" t="s">
        <v>306</v>
      </c>
      <c r="BM202" s="238" t="s">
        <v>768</v>
      </c>
    </row>
    <row r="203" s="2" customFormat="1" ht="16.30189" customHeight="1">
      <c r="A203" s="35"/>
      <c r="B203" s="36"/>
      <c r="C203" s="227" t="s">
        <v>769</v>
      </c>
      <c r="D203" s="227" t="s">
        <v>152</v>
      </c>
      <c r="E203" s="228" t="s">
        <v>1052</v>
      </c>
      <c r="F203" s="229" t="s">
        <v>1053</v>
      </c>
      <c r="G203" s="230" t="s">
        <v>187</v>
      </c>
      <c r="H203" s="231">
        <v>2</v>
      </c>
      <c r="I203" s="232">
        <v>3.2000000000000002</v>
      </c>
      <c r="J203" s="232">
        <f>ROUND(I203*H203,2)</f>
        <v>6.4000000000000004</v>
      </c>
      <c r="K203" s="233"/>
      <c r="L203" s="38"/>
      <c r="M203" s="234" t="s">
        <v>1</v>
      </c>
      <c r="N203" s="235" t="s">
        <v>40</v>
      </c>
      <c r="O203" s="236">
        <v>0</v>
      </c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306</v>
      </c>
      <c r="AT203" s="238" t="s">
        <v>152</v>
      </c>
      <c r="AU203" s="238" t="s">
        <v>157</v>
      </c>
      <c r="AY203" s="18" t="s">
        <v>149</v>
      </c>
      <c r="BE203" s="239">
        <f>IF(N203="základná",J203,0)</f>
        <v>0</v>
      </c>
      <c r="BF203" s="239">
        <f>IF(N203="znížená",J203,0)</f>
        <v>6.4000000000000004</v>
      </c>
      <c r="BG203" s="239">
        <f>IF(N203="zákl. prenesená",J203,0)</f>
        <v>0</v>
      </c>
      <c r="BH203" s="239">
        <f>IF(N203="zníž. prenesená",J203,0)</f>
        <v>0</v>
      </c>
      <c r="BI203" s="239">
        <f>IF(N203="nulová",J203,0)</f>
        <v>0</v>
      </c>
      <c r="BJ203" s="18" t="s">
        <v>157</v>
      </c>
      <c r="BK203" s="239">
        <f>ROUND(I203*H203,2)</f>
        <v>6.4000000000000004</v>
      </c>
      <c r="BL203" s="18" t="s">
        <v>306</v>
      </c>
      <c r="BM203" s="238" t="s">
        <v>772</v>
      </c>
    </row>
    <row r="204" s="2" customFormat="1" ht="16.30189" customHeight="1">
      <c r="A204" s="35"/>
      <c r="B204" s="36"/>
      <c r="C204" s="265" t="s">
        <v>330</v>
      </c>
      <c r="D204" s="265" t="s">
        <v>410</v>
      </c>
      <c r="E204" s="266" t="s">
        <v>1054</v>
      </c>
      <c r="F204" s="267" t="s">
        <v>1055</v>
      </c>
      <c r="G204" s="268" t="s">
        <v>187</v>
      </c>
      <c r="H204" s="269">
        <v>2</v>
      </c>
      <c r="I204" s="270">
        <v>8.1999999999999993</v>
      </c>
      <c r="J204" s="270">
        <f>ROUND(I204*H204,2)</f>
        <v>16.399999999999999</v>
      </c>
      <c r="K204" s="271"/>
      <c r="L204" s="272"/>
      <c r="M204" s="273" t="s">
        <v>1</v>
      </c>
      <c r="N204" s="274" t="s">
        <v>40</v>
      </c>
      <c r="O204" s="236">
        <v>0</v>
      </c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8" t="s">
        <v>919</v>
      </c>
      <c r="AT204" s="238" t="s">
        <v>410</v>
      </c>
      <c r="AU204" s="238" t="s">
        <v>157</v>
      </c>
      <c r="AY204" s="18" t="s">
        <v>149</v>
      </c>
      <c r="BE204" s="239">
        <f>IF(N204="základná",J204,0)</f>
        <v>0</v>
      </c>
      <c r="BF204" s="239">
        <f>IF(N204="znížená",J204,0)</f>
        <v>16.399999999999999</v>
      </c>
      <c r="BG204" s="239">
        <f>IF(N204="zákl. prenesená",J204,0)</f>
        <v>0</v>
      </c>
      <c r="BH204" s="239">
        <f>IF(N204="zníž. prenesená",J204,0)</f>
        <v>0</v>
      </c>
      <c r="BI204" s="239">
        <f>IF(N204="nulová",J204,0)</f>
        <v>0</v>
      </c>
      <c r="BJ204" s="18" t="s">
        <v>157</v>
      </c>
      <c r="BK204" s="239">
        <f>ROUND(I204*H204,2)</f>
        <v>16.399999999999999</v>
      </c>
      <c r="BL204" s="18" t="s">
        <v>306</v>
      </c>
      <c r="BM204" s="238" t="s">
        <v>775</v>
      </c>
    </row>
    <row r="205" s="2" customFormat="1" ht="23.4566" customHeight="1">
      <c r="A205" s="35"/>
      <c r="B205" s="36"/>
      <c r="C205" s="227" t="s">
        <v>776</v>
      </c>
      <c r="D205" s="227" t="s">
        <v>152</v>
      </c>
      <c r="E205" s="228" t="s">
        <v>1056</v>
      </c>
      <c r="F205" s="229" t="s">
        <v>1057</v>
      </c>
      <c r="G205" s="230" t="s">
        <v>187</v>
      </c>
      <c r="H205" s="231">
        <v>73</v>
      </c>
      <c r="I205" s="232">
        <v>5.2400000000000002</v>
      </c>
      <c r="J205" s="232">
        <f>ROUND(I205*H205,2)</f>
        <v>382.51999999999998</v>
      </c>
      <c r="K205" s="233"/>
      <c r="L205" s="38"/>
      <c r="M205" s="234" t="s">
        <v>1</v>
      </c>
      <c r="N205" s="235" t="s">
        <v>40</v>
      </c>
      <c r="O205" s="236">
        <v>0</v>
      </c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306</v>
      </c>
      <c r="AT205" s="238" t="s">
        <v>152</v>
      </c>
      <c r="AU205" s="238" t="s">
        <v>157</v>
      </c>
      <c r="AY205" s="18" t="s">
        <v>149</v>
      </c>
      <c r="BE205" s="239">
        <f>IF(N205="základná",J205,0)</f>
        <v>0</v>
      </c>
      <c r="BF205" s="239">
        <f>IF(N205="znížená",J205,0)</f>
        <v>382.51999999999998</v>
      </c>
      <c r="BG205" s="239">
        <f>IF(N205="zákl. prenesená",J205,0)</f>
        <v>0</v>
      </c>
      <c r="BH205" s="239">
        <f>IF(N205="zníž. prenesená",J205,0)</f>
        <v>0</v>
      </c>
      <c r="BI205" s="239">
        <f>IF(N205="nulová",J205,0)</f>
        <v>0</v>
      </c>
      <c r="BJ205" s="18" t="s">
        <v>157</v>
      </c>
      <c r="BK205" s="239">
        <f>ROUND(I205*H205,2)</f>
        <v>382.51999999999998</v>
      </c>
      <c r="BL205" s="18" t="s">
        <v>306</v>
      </c>
      <c r="BM205" s="238" t="s">
        <v>779</v>
      </c>
    </row>
    <row r="206" s="2" customFormat="1" ht="23.4566" customHeight="1">
      <c r="A206" s="35"/>
      <c r="B206" s="36"/>
      <c r="C206" s="265" t="s">
        <v>335</v>
      </c>
      <c r="D206" s="265" t="s">
        <v>410</v>
      </c>
      <c r="E206" s="266" t="s">
        <v>1058</v>
      </c>
      <c r="F206" s="267" t="s">
        <v>1059</v>
      </c>
      <c r="G206" s="268" t="s">
        <v>187</v>
      </c>
      <c r="H206" s="269">
        <v>66</v>
      </c>
      <c r="I206" s="270">
        <v>7.2000000000000002</v>
      </c>
      <c r="J206" s="270">
        <f>ROUND(I206*H206,2)</f>
        <v>475.19999999999999</v>
      </c>
      <c r="K206" s="271"/>
      <c r="L206" s="272"/>
      <c r="M206" s="273" t="s">
        <v>1</v>
      </c>
      <c r="N206" s="274" t="s">
        <v>40</v>
      </c>
      <c r="O206" s="236">
        <v>0</v>
      </c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8" t="s">
        <v>919</v>
      </c>
      <c r="AT206" s="238" t="s">
        <v>410</v>
      </c>
      <c r="AU206" s="238" t="s">
        <v>157</v>
      </c>
      <c r="AY206" s="18" t="s">
        <v>149</v>
      </c>
      <c r="BE206" s="239">
        <f>IF(N206="základná",J206,0)</f>
        <v>0</v>
      </c>
      <c r="BF206" s="239">
        <f>IF(N206="znížená",J206,0)</f>
        <v>475.19999999999999</v>
      </c>
      <c r="BG206" s="239">
        <f>IF(N206="zákl. prenesená",J206,0)</f>
        <v>0</v>
      </c>
      <c r="BH206" s="239">
        <f>IF(N206="zníž. prenesená",J206,0)</f>
        <v>0</v>
      </c>
      <c r="BI206" s="239">
        <f>IF(N206="nulová",J206,0)</f>
        <v>0</v>
      </c>
      <c r="BJ206" s="18" t="s">
        <v>157</v>
      </c>
      <c r="BK206" s="239">
        <f>ROUND(I206*H206,2)</f>
        <v>475.19999999999999</v>
      </c>
      <c r="BL206" s="18" t="s">
        <v>306</v>
      </c>
      <c r="BM206" s="238" t="s">
        <v>782</v>
      </c>
    </row>
    <row r="207" s="2" customFormat="1" ht="31.92453" customHeight="1">
      <c r="A207" s="35"/>
      <c r="B207" s="36"/>
      <c r="C207" s="265" t="s">
        <v>783</v>
      </c>
      <c r="D207" s="265" t="s">
        <v>410</v>
      </c>
      <c r="E207" s="266" t="s">
        <v>1060</v>
      </c>
      <c r="F207" s="267" t="s">
        <v>1035</v>
      </c>
      <c r="G207" s="268" t="s">
        <v>187</v>
      </c>
      <c r="H207" s="269">
        <v>7</v>
      </c>
      <c r="I207" s="270">
        <v>18.199999999999999</v>
      </c>
      <c r="J207" s="270">
        <f>ROUND(I207*H207,2)</f>
        <v>127.40000000000001</v>
      </c>
      <c r="K207" s="271"/>
      <c r="L207" s="272"/>
      <c r="M207" s="273" t="s">
        <v>1</v>
      </c>
      <c r="N207" s="274" t="s">
        <v>40</v>
      </c>
      <c r="O207" s="236">
        <v>0</v>
      </c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8" t="s">
        <v>919</v>
      </c>
      <c r="AT207" s="238" t="s">
        <v>410</v>
      </c>
      <c r="AU207" s="238" t="s">
        <v>157</v>
      </c>
      <c r="AY207" s="18" t="s">
        <v>149</v>
      </c>
      <c r="BE207" s="239">
        <f>IF(N207="základná",J207,0)</f>
        <v>0</v>
      </c>
      <c r="BF207" s="239">
        <f>IF(N207="znížená",J207,0)</f>
        <v>127.40000000000001</v>
      </c>
      <c r="BG207" s="239">
        <f>IF(N207="zákl. prenesená",J207,0)</f>
        <v>0</v>
      </c>
      <c r="BH207" s="239">
        <f>IF(N207="zníž. prenesená",J207,0)</f>
        <v>0</v>
      </c>
      <c r="BI207" s="239">
        <f>IF(N207="nulová",J207,0)</f>
        <v>0</v>
      </c>
      <c r="BJ207" s="18" t="s">
        <v>157</v>
      </c>
      <c r="BK207" s="239">
        <f>ROUND(I207*H207,2)</f>
        <v>127.40000000000001</v>
      </c>
      <c r="BL207" s="18" t="s">
        <v>306</v>
      </c>
      <c r="BM207" s="238" t="s">
        <v>786</v>
      </c>
    </row>
    <row r="208" s="2" customFormat="1" ht="23.4566" customHeight="1">
      <c r="A208" s="35"/>
      <c r="B208" s="36"/>
      <c r="C208" s="227" t="s">
        <v>340</v>
      </c>
      <c r="D208" s="227" t="s">
        <v>152</v>
      </c>
      <c r="E208" s="228" t="s">
        <v>1061</v>
      </c>
      <c r="F208" s="229" t="s">
        <v>1062</v>
      </c>
      <c r="G208" s="230" t="s">
        <v>187</v>
      </c>
      <c r="H208" s="231">
        <v>14</v>
      </c>
      <c r="I208" s="232">
        <v>15</v>
      </c>
      <c r="J208" s="232">
        <f>ROUND(I208*H208,2)</f>
        <v>210</v>
      </c>
      <c r="K208" s="233"/>
      <c r="L208" s="38"/>
      <c r="M208" s="234" t="s">
        <v>1</v>
      </c>
      <c r="N208" s="235" t="s">
        <v>40</v>
      </c>
      <c r="O208" s="236">
        <v>0</v>
      </c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8" t="s">
        <v>306</v>
      </c>
      <c r="AT208" s="238" t="s">
        <v>152</v>
      </c>
      <c r="AU208" s="238" t="s">
        <v>157</v>
      </c>
      <c r="AY208" s="18" t="s">
        <v>149</v>
      </c>
      <c r="BE208" s="239">
        <f>IF(N208="základná",J208,0)</f>
        <v>0</v>
      </c>
      <c r="BF208" s="239">
        <f>IF(N208="znížená",J208,0)</f>
        <v>210</v>
      </c>
      <c r="BG208" s="239">
        <f>IF(N208="zákl. prenesená",J208,0)</f>
        <v>0</v>
      </c>
      <c r="BH208" s="239">
        <f>IF(N208="zníž. prenesená",J208,0)</f>
        <v>0</v>
      </c>
      <c r="BI208" s="239">
        <f>IF(N208="nulová",J208,0)</f>
        <v>0</v>
      </c>
      <c r="BJ208" s="18" t="s">
        <v>157</v>
      </c>
      <c r="BK208" s="239">
        <f>ROUND(I208*H208,2)</f>
        <v>210</v>
      </c>
      <c r="BL208" s="18" t="s">
        <v>306</v>
      </c>
      <c r="BM208" s="238" t="s">
        <v>789</v>
      </c>
    </row>
    <row r="209" s="2" customFormat="1" ht="23.4566" customHeight="1">
      <c r="A209" s="35"/>
      <c r="B209" s="36"/>
      <c r="C209" s="265" t="s">
        <v>790</v>
      </c>
      <c r="D209" s="265" t="s">
        <v>410</v>
      </c>
      <c r="E209" s="266" t="s">
        <v>1063</v>
      </c>
      <c r="F209" s="267" t="s">
        <v>1064</v>
      </c>
      <c r="G209" s="268" t="s">
        <v>187</v>
      </c>
      <c r="H209" s="269">
        <v>28</v>
      </c>
      <c r="I209" s="270">
        <v>25</v>
      </c>
      <c r="J209" s="270">
        <f>ROUND(I209*H209,2)</f>
        <v>700</v>
      </c>
      <c r="K209" s="271"/>
      <c r="L209" s="272"/>
      <c r="M209" s="273" t="s">
        <v>1</v>
      </c>
      <c r="N209" s="274" t="s">
        <v>40</v>
      </c>
      <c r="O209" s="236">
        <v>0</v>
      </c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8" t="s">
        <v>919</v>
      </c>
      <c r="AT209" s="238" t="s">
        <v>410</v>
      </c>
      <c r="AU209" s="238" t="s">
        <v>157</v>
      </c>
      <c r="AY209" s="18" t="s">
        <v>149</v>
      </c>
      <c r="BE209" s="239">
        <f>IF(N209="základná",J209,0)</f>
        <v>0</v>
      </c>
      <c r="BF209" s="239">
        <f>IF(N209="znížená",J209,0)</f>
        <v>700</v>
      </c>
      <c r="BG209" s="239">
        <f>IF(N209="zákl. prenesená",J209,0)</f>
        <v>0</v>
      </c>
      <c r="BH209" s="239">
        <f>IF(N209="zníž. prenesená",J209,0)</f>
        <v>0</v>
      </c>
      <c r="BI209" s="239">
        <f>IF(N209="nulová",J209,0)</f>
        <v>0</v>
      </c>
      <c r="BJ209" s="18" t="s">
        <v>157</v>
      </c>
      <c r="BK209" s="239">
        <f>ROUND(I209*H209,2)</f>
        <v>700</v>
      </c>
      <c r="BL209" s="18" t="s">
        <v>306</v>
      </c>
      <c r="BM209" s="238" t="s">
        <v>793</v>
      </c>
    </row>
    <row r="210" s="2" customFormat="1" ht="16.30189" customHeight="1">
      <c r="A210" s="35"/>
      <c r="B210" s="36"/>
      <c r="C210" s="227" t="s">
        <v>345</v>
      </c>
      <c r="D210" s="227" t="s">
        <v>152</v>
      </c>
      <c r="E210" s="228" t="s">
        <v>1065</v>
      </c>
      <c r="F210" s="229" t="s">
        <v>1066</v>
      </c>
      <c r="G210" s="230" t="s">
        <v>187</v>
      </c>
      <c r="H210" s="231">
        <v>7</v>
      </c>
      <c r="I210" s="232">
        <v>1.2</v>
      </c>
      <c r="J210" s="232">
        <f>ROUND(I210*H210,2)</f>
        <v>8.4000000000000004</v>
      </c>
      <c r="K210" s="233"/>
      <c r="L210" s="38"/>
      <c r="M210" s="234" t="s">
        <v>1</v>
      </c>
      <c r="N210" s="235" t="s">
        <v>40</v>
      </c>
      <c r="O210" s="236">
        <v>0</v>
      </c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8" t="s">
        <v>306</v>
      </c>
      <c r="AT210" s="238" t="s">
        <v>152</v>
      </c>
      <c r="AU210" s="238" t="s">
        <v>157</v>
      </c>
      <c r="AY210" s="18" t="s">
        <v>149</v>
      </c>
      <c r="BE210" s="239">
        <f>IF(N210="základná",J210,0)</f>
        <v>0</v>
      </c>
      <c r="BF210" s="239">
        <f>IF(N210="znížená",J210,0)</f>
        <v>8.4000000000000004</v>
      </c>
      <c r="BG210" s="239">
        <f>IF(N210="zákl. prenesená",J210,0)</f>
        <v>0</v>
      </c>
      <c r="BH210" s="239">
        <f>IF(N210="zníž. prenesená",J210,0)</f>
        <v>0</v>
      </c>
      <c r="BI210" s="239">
        <f>IF(N210="nulová",J210,0)</f>
        <v>0</v>
      </c>
      <c r="BJ210" s="18" t="s">
        <v>157</v>
      </c>
      <c r="BK210" s="239">
        <f>ROUND(I210*H210,2)</f>
        <v>8.4000000000000004</v>
      </c>
      <c r="BL210" s="18" t="s">
        <v>306</v>
      </c>
      <c r="BM210" s="238" t="s">
        <v>796</v>
      </c>
    </row>
    <row r="211" s="2" customFormat="1" ht="16.30189" customHeight="1">
      <c r="A211" s="35"/>
      <c r="B211" s="36"/>
      <c r="C211" s="265" t="s">
        <v>797</v>
      </c>
      <c r="D211" s="265" t="s">
        <v>410</v>
      </c>
      <c r="E211" s="266" t="s">
        <v>1067</v>
      </c>
      <c r="F211" s="267" t="s">
        <v>1068</v>
      </c>
      <c r="G211" s="268" t="s">
        <v>187</v>
      </c>
      <c r="H211" s="269">
        <v>7</v>
      </c>
      <c r="I211" s="270">
        <v>0.48999999999999999</v>
      </c>
      <c r="J211" s="270">
        <f>ROUND(I211*H211,2)</f>
        <v>3.4300000000000002</v>
      </c>
      <c r="K211" s="271"/>
      <c r="L211" s="272"/>
      <c r="M211" s="273" t="s">
        <v>1</v>
      </c>
      <c r="N211" s="274" t="s">
        <v>40</v>
      </c>
      <c r="O211" s="236">
        <v>0</v>
      </c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8" t="s">
        <v>919</v>
      </c>
      <c r="AT211" s="238" t="s">
        <v>410</v>
      </c>
      <c r="AU211" s="238" t="s">
        <v>157</v>
      </c>
      <c r="AY211" s="18" t="s">
        <v>149</v>
      </c>
      <c r="BE211" s="239">
        <f>IF(N211="základná",J211,0)</f>
        <v>0</v>
      </c>
      <c r="BF211" s="239">
        <f>IF(N211="znížená",J211,0)</f>
        <v>3.4300000000000002</v>
      </c>
      <c r="BG211" s="239">
        <f>IF(N211="zákl. prenesená",J211,0)</f>
        <v>0</v>
      </c>
      <c r="BH211" s="239">
        <f>IF(N211="zníž. prenesená",J211,0)</f>
        <v>0</v>
      </c>
      <c r="BI211" s="239">
        <f>IF(N211="nulová",J211,0)</f>
        <v>0</v>
      </c>
      <c r="BJ211" s="18" t="s">
        <v>157</v>
      </c>
      <c r="BK211" s="239">
        <f>ROUND(I211*H211,2)</f>
        <v>3.4300000000000002</v>
      </c>
      <c r="BL211" s="18" t="s">
        <v>306</v>
      </c>
      <c r="BM211" s="238" t="s">
        <v>800</v>
      </c>
    </row>
    <row r="212" s="2" customFormat="1" ht="16.30189" customHeight="1">
      <c r="A212" s="35"/>
      <c r="B212" s="36"/>
      <c r="C212" s="227" t="s">
        <v>352</v>
      </c>
      <c r="D212" s="227" t="s">
        <v>152</v>
      </c>
      <c r="E212" s="228" t="s">
        <v>1069</v>
      </c>
      <c r="F212" s="229" t="s">
        <v>1070</v>
      </c>
      <c r="G212" s="230" t="s">
        <v>187</v>
      </c>
      <c r="H212" s="231">
        <v>21</v>
      </c>
      <c r="I212" s="232">
        <v>1.2</v>
      </c>
      <c r="J212" s="232">
        <f>ROUND(I212*H212,2)</f>
        <v>25.199999999999999</v>
      </c>
      <c r="K212" s="233"/>
      <c r="L212" s="38"/>
      <c r="M212" s="234" t="s">
        <v>1</v>
      </c>
      <c r="N212" s="235" t="s">
        <v>40</v>
      </c>
      <c r="O212" s="236">
        <v>0</v>
      </c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8" t="s">
        <v>306</v>
      </c>
      <c r="AT212" s="238" t="s">
        <v>152</v>
      </c>
      <c r="AU212" s="238" t="s">
        <v>157</v>
      </c>
      <c r="AY212" s="18" t="s">
        <v>149</v>
      </c>
      <c r="BE212" s="239">
        <f>IF(N212="základná",J212,0)</f>
        <v>0</v>
      </c>
      <c r="BF212" s="239">
        <f>IF(N212="znížená",J212,0)</f>
        <v>25.199999999999999</v>
      </c>
      <c r="BG212" s="239">
        <f>IF(N212="zákl. prenesená",J212,0)</f>
        <v>0</v>
      </c>
      <c r="BH212" s="239">
        <f>IF(N212="zníž. prenesená",J212,0)</f>
        <v>0</v>
      </c>
      <c r="BI212" s="239">
        <f>IF(N212="nulová",J212,0)</f>
        <v>0</v>
      </c>
      <c r="BJ212" s="18" t="s">
        <v>157</v>
      </c>
      <c r="BK212" s="239">
        <f>ROUND(I212*H212,2)</f>
        <v>25.199999999999999</v>
      </c>
      <c r="BL212" s="18" t="s">
        <v>306</v>
      </c>
      <c r="BM212" s="238" t="s">
        <v>467</v>
      </c>
    </row>
    <row r="213" s="2" customFormat="1" ht="16.30189" customHeight="1">
      <c r="A213" s="35"/>
      <c r="B213" s="36"/>
      <c r="C213" s="265" t="s">
        <v>803</v>
      </c>
      <c r="D213" s="265" t="s">
        <v>410</v>
      </c>
      <c r="E213" s="266" t="s">
        <v>1071</v>
      </c>
      <c r="F213" s="267" t="s">
        <v>1072</v>
      </c>
      <c r="G213" s="268" t="s">
        <v>187</v>
      </c>
      <c r="H213" s="269">
        <v>21</v>
      </c>
      <c r="I213" s="270">
        <v>1.3400000000000001</v>
      </c>
      <c r="J213" s="270">
        <f>ROUND(I213*H213,2)</f>
        <v>28.140000000000001</v>
      </c>
      <c r="K213" s="271"/>
      <c r="L213" s="272"/>
      <c r="M213" s="273" t="s">
        <v>1</v>
      </c>
      <c r="N213" s="274" t="s">
        <v>40</v>
      </c>
      <c r="O213" s="236">
        <v>0</v>
      </c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8" t="s">
        <v>919</v>
      </c>
      <c r="AT213" s="238" t="s">
        <v>410</v>
      </c>
      <c r="AU213" s="238" t="s">
        <v>157</v>
      </c>
      <c r="AY213" s="18" t="s">
        <v>149</v>
      </c>
      <c r="BE213" s="239">
        <f>IF(N213="základná",J213,0)</f>
        <v>0</v>
      </c>
      <c r="BF213" s="239">
        <f>IF(N213="znížená",J213,0)</f>
        <v>28.140000000000001</v>
      </c>
      <c r="BG213" s="239">
        <f>IF(N213="zákl. prenesená",J213,0)</f>
        <v>0</v>
      </c>
      <c r="BH213" s="239">
        <f>IF(N213="zníž. prenesená",J213,0)</f>
        <v>0</v>
      </c>
      <c r="BI213" s="239">
        <f>IF(N213="nulová",J213,0)</f>
        <v>0</v>
      </c>
      <c r="BJ213" s="18" t="s">
        <v>157</v>
      </c>
      <c r="BK213" s="239">
        <f>ROUND(I213*H213,2)</f>
        <v>28.140000000000001</v>
      </c>
      <c r="BL213" s="18" t="s">
        <v>306</v>
      </c>
      <c r="BM213" s="238" t="s">
        <v>806</v>
      </c>
    </row>
    <row r="214" s="2" customFormat="1" ht="16.30189" customHeight="1">
      <c r="A214" s="35"/>
      <c r="B214" s="36"/>
      <c r="C214" s="227" t="s">
        <v>360</v>
      </c>
      <c r="D214" s="227" t="s">
        <v>152</v>
      </c>
      <c r="E214" s="228" t="s">
        <v>1073</v>
      </c>
      <c r="F214" s="229" t="s">
        <v>1074</v>
      </c>
      <c r="G214" s="230" t="s">
        <v>187</v>
      </c>
      <c r="H214" s="231">
        <v>1</v>
      </c>
      <c r="I214" s="232">
        <v>1.25</v>
      </c>
      <c r="J214" s="232">
        <f>ROUND(I214*H214,2)</f>
        <v>1.25</v>
      </c>
      <c r="K214" s="233"/>
      <c r="L214" s="38"/>
      <c r="M214" s="234" t="s">
        <v>1</v>
      </c>
      <c r="N214" s="235" t="s">
        <v>40</v>
      </c>
      <c r="O214" s="236">
        <v>0</v>
      </c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8" t="s">
        <v>306</v>
      </c>
      <c r="AT214" s="238" t="s">
        <v>152</v>
      </c>
      <c r="AU214" s="238" t="s">
        <v>157</v>
      </c>
      <c r="AY214" s="18" t="s">
        <v>149</v>
      </c>
      <c r="BE214" s="239">
        <f>IF(N214="základná",J214,0)</f>
        <v>0</v>
      </c>
      <c r="BF214" s="239">
        <f>IF(N214="znížená",J214,0)</f>
        <v>1.25</v>
      </c>
      <c r="BG214" s="239">
        <f>IF(N214="zákl. prenesená",J214,0)</f>
        <v>0</v>
      </c>
      <c r="BH214" s="239">
        <f>IF(N214="zníž. prenesená",J214,0)</f>
        <v>0</v>
      </c>
      <c r="BI214" s="239">
        <f>IF(N214="nulová",J214,0)</f>
        <v>0</v>
      </c>
      <c r="BJ214" s="18" t="s">
        <v>157</v>
      </c>
      <c r="BK214" s="239">
        <f>ROUND(I214*H214,2)</f>
        <v>1.25</v>
      </c>
      <c r="BL214" s="18" t="s">
        <v>306</v>
      </c>
      <c r="BM214" s="238" t="s">
        <v>809</v>
      </c>
    </row>
    <row r="215" s="2" customFormat="1" ht="16.30189" customHeight="1">
      <c r="A215" s="35"/>
      <c r="B215" s="36"/>
      <c r="C215" s="265" t="s">
        <v>810</v>
      </c>
      <c r="D215" s="265" t="s">
        <v>410</v>
      </c>
      <c r="E215" s="266" t="s">
        <v>1075</v>
      </c>
      <c r="F215" s="267" t="s">
        <v>1076</v>
      </c>
      <c r="G215" s="268" t="s">
        <v>187</v>
      </c>
      <c r="H215" s="269">
        <v>1</v>
      </c>
      <c r="I215" s="270">
        <v>5.4000000000000004</v>
      </c>
      <c r="J215" s="270">
        <f>ROUND(I215*H215,2)</f>
        <v>5.4000000000000004</v>
      </c>
      <c r="K215" s="271"/>
      <c r="L215" s="272"/>
      <c r="M215" s="273" t="s">
        <v>1</v>
      </c>
      <c r="N215" s="274" t="s">
        <v>40</v>
      </c>
      <c r="O215" s="236">
        <v>0</v>
      </c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8" t="s">
        <v>919</v>
      </c>
      <c r="AT215" s="238" t="s">
        <v>410</v>
      </c>
      <c r="AU215" s="238" t="s">
        <v>157</v>
      </c>
      <c r="AY215" s="18" t="s">
        <v>149</v>
      </c>
      <c r="BE215" s="239">
        <f>IF(N215="základná",J215,0)</f>
        <v>0</v>
      </c>
      <c r="BF215" s="239">
        <f>IF(N215="znížená",J215,0)</f>
        <v>5.4000000000000004</v>
      </c>
      <c r="BG215" s="239">
        <f>IF(N215="zákl. prenesená",J215,0)</f>
        <v>0</v>
      </c>
      <c r="BH215" s="239">
        <f>IF(N215="zníž. prenesená",J215,0)</f>
        <v>0</v>
      </c>
      <c r="BI215" s="239">
        <f>IF(N215="nulová",J215,0)</f>
        <v>0</v>
      </c>
      <c r="BJ215" s="18" t="s">
        <v>157</v>
      </c>
      <c r="BK215" s="239">
        <f>ROUND(I215*H215,2)</f>
        <v>5.4000000000000004</v>
      </c>
      <c r="BL215" s="18" t="s">
        <v>306</v>
      </c>
      <c r="BM215" s="238" t="s">
        <v>813</v>
      </c>
    </row>
    <row r="216" s="2" customFormat="1" ht="16.30189" customHeight="1">
      <c r="A216" s="35"/>
      <c r="B216" s="36"/>
      <c r="C216" s="227" t="s">
        <v>489</v>
      </c>
      <c r="D216" s="227" t="s">
        <v>152</v>
      </c>
      <c r="E216" s="228" t="s">
        <v>1077</v>
      </c>
      <c r="F216" s="229" t="s">
        <v>1053</v>
      </c>
      <c r="G216" s="230" t="s">
        <v>187</v>
      </c>
      <c r="H216" s="231">
        <v>7</v>
      </c>
      <c r="I216" s="232">
        <v>3.5</v>
      </c>
      <c r="J216" s="232">
        <f>ROUND(I216*H216,2)</f>
        <v>24.5</v>
      </c>
      <c r="K216" s="233"/>
      <c r="L216" s="38"/>
      <c r="M216" s="234" t="s">
        <v>1</v>
      </c>
      <c r="N216" s="235" t="s">
        <v>40</v>
      </c>
      <c r="O216" s="236">
        <v>0</v>
      </c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8" t="s">
        <v>306</v>
      </c>
      <c r="AT216" s="238" t="s">
        <v>152</v>
      </c>
      <c r="AU216" s="238" t="s">
        <v>157</v>
      </c>
      <c r="AY216" s="18" t="s">
        <v>149</v>
      </c>
      <c r="BE216" s="239">
        <f>IF(N216="základná",J216,0)</f>
        <v>0</v>
      </c>
      <c r="BF216" s="239">
        <f>IF(N216="znížená",J216,0)</f>
        <v>24.5</v>
      </c>
      <c r="BG216" s="239">
        <f>IF(N216="zákl. prenesená",J216,0)</f>
        <v>0</v>
      </c>
      <c r="BH216" s="239">
        <f>IF(N216="zníž. prenesená",J216,0)</f>
        <v>0</v>
      </c>
      <c r="BI216" s="239">
        <f>IF(N216="nulová",J216,0)</f>
        <v>0</v>
      </c>
      <c r="BJ216" s="18" t="s">
        <v>157</v>
      </c>
      <c r="BK216" s="239">
        <f>ROUND(I216*H216,2)</f>
        <v>24.5</v>
      </c>
      <c r="BL216" s="18" t="s">
        <v>306</v>
      </c>
      <c r="BM216" s="238" t="s">
        <v>816</v>
      </c>
    </row>
    <row r="217" s="2" customFormat="1" ht="16.30189" customHeight="1">
      <c r="A217" s="35"/>
      <c r="B217" s="36"/>
      <c r="C217" s="265" t="s">
        <v>817</v>
      </c>
      <c r="D217" s="265" t="s">
        <v>410</v>
      </c>
      <c r="E217" s="266" t="s">
        <v>1078</v>
      </c>
      <c r="F217" s="267" t="s">
        <v>1079</v>
      </c>
      <c r="G217" s="268" t="s">
        <v>187</v>
      </c>
      <c r="H217" s="269">
        <v>7</v>
      </c>
      <c r="I217" s="270">
        <v>12.300000000000001</v>
      </c>
      <c r="J217" s="270">
        <f>ROUND(I217*H217,2)</f>
        <v>86.099999999999994</v>
      </c>
      <c r="K217" s="271"/>
      <c r="L217" s="272"/>
      <c r="M217" s="273" t="s">
        <v>1</v>
      </c>
      <c r="N217" s="274" t="s">
        <v>40</v>
      </c>
      <c r="O217" s="236">
        <v>0</v>
      </c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8" t="s">
        <v>919</v>
      </c>
      <c r="AT217" s="238" t="s">
        <v>410</v>
      </c>
      <c r="AU217" s="238" t="s">
        <v>157</v>
      </c>
      <c r="AY217" s="18" t="s">
        <v>149</v>
      </c>
      <c r="BE217" s="239">
        <f>IF(N217="základná",J217,0)</f>
        <v>0</v>
      </c>
      <c r="BF217" s="239">
        <f>IF(N217="znížená",J217,0)</f>
        <v>86.099999999999994</v>
      </c>
      <c r="BG217" s="239">
        <f>IF(N217="zákl. prenesená",J217,0)</f>
        <v>0</v>
      </c>
      <c r="BH217" s="239">
        <f>IF(N217="zníž. prenesená",J217,0)</f>
        <v>0</v>
      </c>
      <c r="BI217" s="239">
        <f>IF(N217="nulová",J217,0)</f>
        <v>0</v>
      </c>
      <c r="BJ217" s="18" t="s">
        <v>157</v>
      </c>
      <c r="BK217" s="239">
        <f>ROUND(I217*H217,2)</f>
        <v>86.099999999999994</v>
      </c>
      <c r="BL217" s="18" t="s">
        <v>306</v>
      </c>
      <c r="BM217" s="238" t="s">
        <v>820</v>
      </c>
    </row>
    <row r="218" s="2" customFormat="1" ht="23.4566" customHeight="1">
      <c r="A218" s="35"/>
      <c r="B218" s="36"/>
      <c r="C218" s="227" t="s">
        <v>494</v>
      </c>
      <c r="D218" s="227" t="s">
        <v>152</v>
      </c>
      <c r="E218" s="228" t="s">
        <v>1080</v>
      </c>
      <c r="F218" s="229" t="s">
        <v>1081</v>
      </c>
      <c r="G218" s="230" t="s">
        <v>187</v>
      </c>
      <c r="H218" s="231">
        <v>2</v>
      </c>
      <c r="I218" s="232">
        <v>10</v>
      </c>
      <c r="J218" s="232">
        <f>ROUND(I218*H218,2)</f>
        <v>20</v>
      </c>
      <c r="K218" s="233"/>
      <c r="L218" s="38"/>
      <c r="M218" s="234" t="s">
        <v>1</v>
      </c>
      <c r="N218" s="235" t="s">
        <v>40</v>
      </c>
      <c r="O218" s="236">
        <v>0</v>
      </c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8" t="s">
        <v>306</v>
      </c>
      <c r="AT218" s="238" t="s">
        <v>152</v>
      </c>
      <c r="AU218" s="238" t="s">
        <v>157</v>
      </c>
      <c r="AY218" s="18" t="s">
        <v>149</v>
      </c>
      <c r="BE218" s="239">
        <f>IF(N218="základná",J218,0)</f>
        <v>0</v>
      </c>
      <c r="BF218" s="239">
        <f>IF(N218="znížená",J218,0)</f>
        <v>20</v>
      </c>
      <c r="BG218" s="239">
        <f>IF(N218="zákl. prenesená",J218,0)</f>
        <v>0</v>
      </c>
      <c r="BH218" s="239">
        <f>IF(N218="zníž. prenesená",J218,0)</f>
        <v>0</v>
      </c>
      <c r="BI218" s="239">
        <f>IF(N218="nulová",J218,0)</f>
        <v>0</v>
      </c>
      <c r="BJ218" s="18" t="s">
        <v>157</v>
      </c>
      <c r="BK218" s="239">
        <f>ROUND(I218*H218,2)</f>
        <v>20</v>
      </c>
      <c r="BL218" s="18" t="s">
        <v>306</v>
      </c>
      <c r="BM218" s="238" t="s">
        <v>823</v>
      </c>
    </row>
    <row r="219" s="2" customFormat="1" ht="31.92453" customHeight="1">
      <c r="A219" s="35"/>
      <c r="B219" s="36"/>
      <c r="C219" s="265" t="s">
        <v>824</v>
      </c>
      <c r="D219" s="265" t="s">
        <v>410</v>
      </c>
      <c r="E219" s="266" t="s">
        <v>1082</v>
      </c>
      <c r="F219" s="267" t="s">
        <v>1083</v>
      </c>
      <c r="G219" s="268" t="s">
        <v>187</v>
      </c>
      <c r="H219" s="269">
        <v>2</v>
      </c>
      <c r="I219" s="270">
        <v>41.460000000000001</v>
      </c>
      <c r="J219" s="270">
        <f>ROUND(I219*H219,2)</f>
        <v>82.920000000000002</v>
      </c>
      <c r="K219" s="271"/>
      <c r="L219" s="272"/>
      <c r="M219" s="273" t="s">
        <v>1</v>
      </c>
      <c r="N219" s="274" t="s">
        <v>40</v>
      </c>
      <c r="O219" s="236">
        <v>0</v>
      </c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8" t="s">
        <v>919</v>
      </c>
      <c r="AT219" s="238" t="s">
        <v>410</v>
      </c>
      <c r="AU219" s="238" t="s">
        <v>157</v>
      </c>
      <c r="AY219" s="18" t="s">
        <v>149</v>
      </c>
      <c r="BE219" s="239">
        <f>IF(N219="základná",J219,0)</f>
        <v>0</v>
      </c>
      <c r="BF219" s="239">
        <f>IF(N219="znížená",J219,0)</f>
        <v>82.920000000000002</v>
      </c>
      <c r="BG219" s="239">
        <f>IF(N219="zákl. prenesená",J219,0)</f>
        <v>0</v>
      </c>
      <c r="BH219" s="239">
        <f>IF(N219="zníž. prenesená",J219,0)</f>
        <v>0</v>
      </c>
      <c r="BI219" s="239">
        <f>IF(N219="nulová",J219,0)</f>
        <v>0</v>
      </c>
      <c r="BJ219" s="18" t="s">
        <v>157</v>
      </c>
      <c r="BK219" s="239">
        <f>ROUND(I219*H219,2)</f>
        <v>82.920000000000002</v>
      </c>
      <c r="BL219" s="18" t="s">
        <v>306</v>
      </c>
      <c r="BM219" s="238" t="s">
        <v>827</v>
      </c>
    </row>
    <row r="220" s="2" customFormat="1" ht="21.0566" customHeight="1">
      <c r="A220" s="35"/>
      <c r="B220" s="36"/>
      <c r="C220" s="227" t="s">
        <v>498</v>
      </c>
      <c r="D220" s="227" t="s">
        <v>152</v>
      </c>
      <c r="E220" s="228" t="s">
        <v>1084</v>
      </c>
      <c r="F220" s="229" t="s">
        <v>1085</v>
      </c>
      <c r="G220" s="230" t="s">
        <v>187</v>
      </c>
      <c r="H220" s="231">
        <v>63</v>
      </c>
      <c r="I220" s="232">
        <v>4.2000000000000002</v>
      </c>
      <c r="J220" s="232">
        <f>ROUND(I220*H220,2)</f>
        <v>264.60000000000002</v>
      </c>
      <c r="K220" s="233"/>
      <c r="L220" s="38"/>
      <c r="M220" s="234" t="s">
        <v>1</v>
      </c>
      <c r="N220" s="235" t="s">
        <v>40</v>
      </c>
      <c r="O220" s="236">
        <v>0</v>
      </c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8" t="s">
        <v>306</v>
      </c>
      <c r="AT220" s="238" t="s">
        <v>152</v>
      </c>
      <c r="AU220" s="238" t="s">
        <v>157</v>
      </c>
      <c r="AY220" s="18" t="s">
        <v>149</v>
      </c>
      <c r="BE220" s="239">
        <f>IF(N220="základná",J220,0)</f>
        <v>0</v>
      </c>
      <c r="BF220" s="239">
        <f>IF(N220="znížená",J220,0)</f>
        <v>264.60000000000002</v>
      </c>
      <c r="BG220" s="239">
        <f>IF(N220="zákl. prenesená",J220,0)</f>
        <v>0</v>
      </c>
      <c r="BH220" s="239">
        <f>IF(N220="zníž. prenesená",J220,0)</f>
        <v>0</v>
      </c>
      <c r="BI220" s="239">
        <f>IF(N220="nulová",J220,0)</f>
        <v>0</v>
      </c>
      <c r="BJ220" s="18" t="s">
        <v>157</v>
      </c>
      <c r="BK220" s="239">
        <f>ROUND(I220*H220,2)</f>
        <v>264.60000000000002</v>
      </c>
      <c r="BL220" s="18" t="s">
        <v>306</v>
      </c>
      <c r="BM220" s="238" t="s">
        <v>830</v>
      </c>
    </row>
    <row r="221" s="2" customFormat="1" ht="21.0566" customHeight="1">
      <c r="A221" s="35"/>
      <c r="B221" s="36"/>
      <c r="C221" s="265" t="s">
        <v>831</v>
      </c>
      <c r="D221" s="265" t="s">
        <v>410</v>
      </c>
      <c r="E221" s="266" t="s">
        <v>1086</v>
      </c>
      <c r="F221" s="267" t="s">
        <v>1087</v>
      </c>
      <c r="G221" s="268" t="s">
        <v>187</v>
      </c>
      <c r="H221" s="269">
        <v>3</v>
      </c>
      <c r="I221" s="270">
        <v>87</v>
      </c>
      <c r="J221" s="270">
        <f>ROUND(I221*H221,2)</f>
        <v>261</v>
      </c>
      <c r="K221" s="271"/>
      <c r="L221" s="272"/>
      <c r="M221" s="273" t="s">
        <v>1</v>
      </c>
      <c r="N221" s="274" t="s">
        <v>40</v>
      </c>
      <c r="O221" s="236">
        <v>0</v>
      </c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8" t="s">
        <v>919</v>
      </c>
      <c r="AT221" s="238" t="s">
        <v>410</v>
      </c>
      <c r="AU221" s="238" t="s">
        <v>157</v>
      </c>
      <c r="AY221" s="18" t="s">
        <v>149</v>
      </c>
      <c r="BE221" s="239">
        <f>IF(N221="základná",J221,0)</f>
        <v>0</v>
      </c>
      <c r="BF221" s="239">
        <f>IF(N221="znížená",J221,0)</f>
        <v>261</v>
      </c>
      <c r="BG221" s="239">
        <f>IF(N221="zákl. prenesená",J221,0)</f>
        <v>0</v>
      </c>
      <c r="BH221" s="239">
        <f>IF(N221="zníž. prenesená",J221,0)</f>
        <v>0</v>
      </c>
      <c r="BI221" s="239">
        <f>IF(N221="nulová",J221,0)</f>
        <v>0</v>
      </c>
      <c r="BJ221" s="18" t="s">
        <v>157</v>
      </c>
      <c r="BK221" s="239">
        <f>ROUND(I221*H221,2)</f>
        <v>261</v>
      </c>
      <c r="BL221" s="18" t="s">
        <v>306</v>
      </c>
      <c r="BM221" s="238" t="s">
        <v>834</v>
      </c>
    </row>
    <row r="222" s="2" customFormat="1" ht="16.30189" customHeight="1">
      <c r="A222" s="35"/>
      <c r="B222" s="36"/>
      <c r="C222" s="227" t="s">
        <v>502</v>
      </c>
      <c r="D222" s="227" t="s">
        <v>152</v>
      </c>
      <c r="E222" s="228" t="s">
        <v>1088</v>
      </c>
      <c r="F222" s="229" t="s">
        <v>1089</v>
      </c>
      <c r="G222" s="230" t="s">
        <v>187</v>
      </c>
      <c r="H222" s="231">
        <v>63</v>
      </c>
      <c r="I222" s="232">
        <v>15.5</v>
      </c>
      <c r="J222" s="232">
        <f>ROUND(I222*H222,2)</f>
        <v>976.5</v>
      </c>
      <c r="K222" s="233"/>
      <c r="L222" s="38"/>
      <c r="M222" s="234" t="s">
        <v>1</v>
      </c>
      <c r="N222" s="235" t="s">
        <v>40</v>
      </c>
      <c r="O222" s="236">
        <v>0</v>
      </c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8" t="s">
        <v>306</v>
      </c>
      <c r="AT222" s="238" t="s">
        <v>152</v>
      </c>
      <c r="AU222" s="238" t="s">
        <v>157</v>
      </c>
      <c r="AY222" s="18" t="s">
        <v>149</v>
      </c>
      <c r="BE222" s="239">
        <f>IF(N222="základná",J222,0)</f>
        <v>0</v>
      </c>
      <c r="BF222" s="239">
        <f>IF(N222="znížená",J222,0)</f>
        <v>976.5</v>
      </c>
      <c r="BG222" s="239">
        <f>IF(N222="zákl. prenesená",J222,0)</f>
        <v>0</v>
      </c>
      <c r="BH222" s="239">
        <f>IF(N222="zníž. prenesená",J222,0)</f>
        <v>0</v>
      </c>
      <c r="BI222" s="239">
        <f>IF(N222="nulová",J222,0)</f>
        <v>0</v>
      </c>
      <c r="BJ222" s="18" t="s">
        <v>157</v>
      </c>
      <c r="BK222" s="239">
        <f>ROUND(I222*H222,2)</f>
        <v>976.5</v>
      </c>
      <c r="BL222" s="18" t="s">
        <v>306</v>
      </c>
      <c r="BM222" s="238" t="s">
        <v>837</v>
      </c>
    </row>
    <row r="223" s="2" customFormat="1" ht="21.0566" customHeight="1">
      <c r="A223" s="35"/>
      <c r="B223" s="36"/>
      <c r="C223" s="265" t="s">
        <v>839</v>
      </c>
      <c r="D223" s="265" t="s">
        <v>410</v>
      </c>
      <c r="E223" s="266" t="s">
        <v>1090</v>
      </c>
      <c r="F223" s="267" t="s">
        <v>1091</v>
      </c>
      <c r="G223" s="268" t="s">
        <v>187</v>
      </c>
      <c r="H223" s="269">
        <v>4</v>
      </c>
      <c r="I223" s="270">
        <v>77</v>
      </c>
      <c r="J223" s="270">
        <f>ROUND(I223*H223,2)</f>
        <v>308</v>
      </c>
      <c r="K223" s="271"/>
      <c r="L223" s="272"/>
      <c r="M223" s="273" t="s">
        <v>1</v>
      </c>
      <c r="N223" s="274" t="s">
        <v>40</v>
      </c>
      <c r="O223" s="236">
        <v>0</v>
      </c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8" t="s">
        <v>919</v>
      </c>
      <c r="AT223" s="238" t="s">
        <v>410</v>
      </c>
      <c r="AU223" s="238" t="s">
        <v>157</v>
      </c>
      <c r="AY223" s="18" t="s">
        <v>149</v>
      </c>
      <c r="BE223" s="239">
        <f>IF(N223="základná",J223,0)</f>
        <v>0</v>
      </c>
      <c r="BF223" s="239">
        <f>IF(N223="znížená",J223,0)</f>
        <v>308</v>
      </c>
      <c r="BG223" s="239">
        <f>IF(N223="zákl. prenesená",J223,0)</f>
        <v>0</v>
      </c>
      <c r="BH223" s="239">
        <f>IF(N223="zníž. prenesená",J223,0)</f>
        <v>0</v>
      </c>
      <c r="BI223" s="239">
        <f>IF(N223="nulová",J223,0)</f>
        <v>0</v>
      </c>
      <c r="BJ223" s="18" t="s">
        <v>157</v>
      </c>
      <c r="BK223" s="239">
        <f>ROUND(I223*H223,2)</f>
        <v>308</v>
      </c>
      <c r="BL223" s="18" t="s">
        <v>306</v>
      </c>
      <c r="BM223" s="238" t="s">
        <v>842</v>
      </c>
    </row>
    <row r="224" s="2" customFormat="1" ht="21.0566" customHeight="1">
      <c r="A224" s="35"/>
      <c r="B224" s="36"/>
      <c r="C224" s="265" t="s">
        <v>507</v>
      </c>
      <c r="D224" s="265" t="s">
        <v>410</v>
      </c>
      <c r="E224" s="266" t="s">
        <v>1092</v>
      </c>
      <c r="F224" s="267" t="s">
        <v>1093</v>
      </c>
      <c r="G224" s="268" t="s">
        <v>187</v>
      </c>
      <c r="H224" s="269">
        <v>9</v>
      </c>
      <c r="I224" s="270">
        <v>37</v>
      </c>
      <c r="J224" s="270">
        <f>ROUND(I224*H224,2)</f>
        <v>333</v>
      </c>
      <c r="K224" s="271"/>
      <c r="L224" s="272"/>
      <c r="M224" s="273" t="s">
        <v>1</v>
      </c>
      <c r="N224" s="274" t="s">
        <v>40</v>
      </c>
      <c r="O224" s="236">
        <v>0</v>
      </c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8" t="s">
        <v>919</v>
      </c>
      <c r="AT224" s="238" t="s">
        <v>410</v>
      </c>
      <c r="AU224" s="238" t="s">
        <v>157</v>
      </c>
      <c r="AY224" s="18" t="s">
        <v>149</v>
      </c>
      <c r="BE224" s="239">
        <f>IF(N224="základná",J224,0)</f>
        <v>0</v>
      </c>
      <c r="BF224" s="239">
        <f>IF(N224="znížená",J224,0)</f>
        <v>333</v>
      </c>
      <c r="BG224" s="239">
        <f>IF(N224="zákl. prenesená",J224,0)</f>
        <v>0</v>
      </c>
      <c r="BH224" s="239">
        <f>IF(N224="zníž. prenesená",J224,0)</f>
        <v>0</v>
      </c>
      <c r="BI224" s="239">
        <f>IF(N224="nulová",J224,0)</f>
        <v>0</v>
      </c>
      <c r="BJ224" s="18" t="s">
        <v>157</v>
      </c>
      <c r="BK224" s="239">
        <f>ROUND(I224*H224,2)</f>
        <v>333</v>
      </c>
      <c r="BL224" s="18" t="s">
        <v>306</v>
      </c>
      <c r="BM224" s="238" t="s">
        <v>845</v>
      </c>
    </row>
    <row r="225" s="2" customFormat="1" ht="16.30189" customHeight="1">
      <c r="A225" s="35"/>
      <c r="B225" s="36"/>
      <c r="C225" s="265" t="s">
        <v>846</v>
      </c>
      <c r="D225" s="265" t="s">
        <v>410</v>
      </c>
      <c r="E225" s="266" t="s">
        <v>1094</v>
      </c>
      <c r="F225" s="267" t="s">
        <v>1095</v>
      </c>
      <c r="G225" s="268" t="s">
        <v>187</v>
      </c>
      <c r="H225" s="269">
        <v>41</v>
      </c>
      <c r="I225" s="270">
        <v>62.700000000000003</v>
      </c>
      <c r="J225" s="270">
        <f>ROUND(I225*H225,2)</f>
        <v>2570.6999999999998</v>
      </c>
      <c r="K225" s="271"/>
      <c r="L225" s="272"/>
      <c r="M225" s="273" t="s">
        <v>1</v>
      </c>
      <c r="N225" s="274" t="s">
        <v>40</v>
      </c>
      <c r="O225" s="236">
        <v>0</v>
      </c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8" t="s">
        <v>919</v>
      </c>
      <c r="AT225" s="238" t="s">
        <v>410</v>
      </c>
      <c r="AU225" s="238" t="s">
        <v>157</v>
      </c>
      <c r="AY225" s="18" t="s">
        <v>149</v>
      </c>
      <c r="BE225" s="239">
        <f>IF(N225="základná",J225,0)</f>
        <v>0</v>
      </c>
      <c r="BF225" s="239">
        <f>IF(N225="znížená",J225,0)</f>
        <v>2570.6999999999998</v>
      </c>
      <c r="BG225" s="239">
        <f>IF(N225="zákl. prenesená",J225,0)</f>
        <v>0</v>
      </c>
      <c r="BH225" s="239">
        <f>IF(N225="zníž. prenesená",J225,0)</f>
        <v>0</v>
      </c>
      <c r="BI225" s="239">
        <f>IF(N225="nulová",J225,0)</f>
        <v>0</v>
      </c>
      <c r="BJ225" s="18" t="s">
        <v>157</v>
      </c>
      <c r="BK225" s="239">
        <f>ROUND(I225*H225,2)</f>
        <v>2570.6999999999998</v>
      </c>
      <c r="BL225" s="18" t="s">
        <v>306</v>
      </c>
      <c r="BM225" s="238" t="s">
        <v>849</v>
      </c>
    </row>
    <row r="226" s="2" customFormat="1" ht="21.0566" customHeight="1">
      <c r="A226" s="35"/>
      <c r="B226" s="36"/>
      <c r="C226" s="265" t="s">
        <v>512</v>
      </c>
      <c r="D226" s="265" t="s">
        <v>410</v>
      </c>
      <c r="E226" s="266" t="s">
        <v>1096</v>
      </c>
      <c r="F226" s="267" t="s">
        <v>1097</v>
      </c>
      <c r="G226" s="268" t="s">
        <v>187</v>
      </c>
      <c r="H226" s="269">
        <v>4</v>
      </c>
      <c r="I226" s="270">
        <v>87</v>
      </c>
      <c r="J226" s="270">
        <f>ROUND(I226*H226,2)</f>
        <v>348</v>
      </c>
      <c r="K226" s="271"/>
      <c r="L226" s="272"/>
      <c r="M226" s="273" t="s">
        <v>1</v>
      </c>
      <c r="N226" s="274" t="s">
        <v>40</v>
      </c>
      <c r="O226" s="236">
        <v>0</v>
      </c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8" t="s">
        <v>919</v>
      </c>
      <c r="AT226" s="238" t="s">
        <v>410</v>
      </c>
      <c r="AU226" s="238" t="s">
        <v>157</v>
      </c>
      <c r="AY226" s="18" t="s">
        <v>149</v>
      </c>
      <c r="BE226" s="239">
        <f>IF(N226="základná",J226,0)</f>
        <v>0</v>
      </c>
      <c r="BF226" s="239">
        <f>IF(N226="znížená",J226,0)</f>
        <v>348</v>
      </c>
      <c r="BG226" s="239">
        <f>IF(N226="zákl. prenesená",J226,0)</f>
        <v>0</v>
      </c>
      <c r="BH226" s="239">
        <f>IF(N226="zníž. prenesená",J226,0)</f>
        <v>0</v>
      </c>
      <c r="BI226" s="239">
        <f>IF(N226="nulová",J226,0)</f>
        <v>0</v>
      </c>
      <c r="BJ226" s="18" t="s">
        <v>157</v>
      </c>
      <c r="BK226" s="239">
        <f>ROUND(I226*H226,2)</f>
        <v>348</v>
      </c>
      <c r="BL226" s="18" t="s">
        <v>306</v>
      </c>
      <c r="BM226" s="238" t="s">
        <v>854</v>
      </c>
    </row>
    <row r="227" s="2" customFormat="1" ht="21.0566" customHeight="1">
      <c r="A227" s="35"/>
      <c r="B227" s="36"/>
      <c r="C227" s="265" t="s">
        <v>282</v>
      </c>
      <c r="D227" s="265" t="s">
        <v>410</v>
      </c>
      <c r="E227" s="266" t="s">
        <v>1098</v>
      </c>
      <c r="F227" s="267" t="s">
        <v>1099</v>
      </c>
      <c r="G227" s="268" t="s">
        <v>187</v>
      </c>
      <c r="H227" s="269">
        <v>2</v>
      </c>
      <c r="I227" s="270">
        <v>79</v>
      </c>
      <c r="J227" s="270">
        <f>ROUND(I227*H227,2)</f>
        <v>158</v>
      </c>
      <c r="K227" s="271"/>
      <c r="L227" s="272"/>
      <c r="M227" s="273" t="s">
        <v>1</v>
      </c>
      <c r="N227" s="274" t="s">
        <v>40</v>
      </c>
      <c r="O227" s="236">
        <v>0</v>
      </c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8" t="s">
        <v>919</v>
      </c>
      <c r="AT227" s="238" t="s">
        <v>410</v>
      </c>
      <c r="AU227" s="238" t="s">
        <v>157</v>
      </c>
      <c r="AY227" s="18" t="s">
        <v>149</v>
      </c>
      <c r="BE227" s="239">
        <f>IF(N227="základná",J227,0)</f>
        <v>0</v>
      </c>
      <c r="BF227" s="239">
        <f>IF(N227="znížená",J227,0)</f>
        <v>158</v>
      </c>
      <c r="BG227" s="239">
        <f>IF(N227="zákl. prenesená",J227,0)</f>
        <v>0</v>
      </c>
      <c r="BH227" s="239">
        <f>IF(N227="zníž. prenesená",J227,0)</f>
        <v>0</v>
      </c>
      <c r="BI227" s="239">
        <f>IF(N227="nulová",J227,0)</f>
        <v>0</v>
      </c>
      <c r="BJ227" s="18" t="s">
        <v>157</v>
      </c>
      <c r="BK227" s="239">
        <f>ROUND(I227*H227,2)</f>
        <v>158</v>
      </c>
      <c r="BL227" s="18" t="s">
        <v>306</v>
      </c>
      <c r="BM227" s="238" t="s">
        <v>857</v>
      </c>
    </row>
    <row r="228" s="2" customFormat="1" ht="21.0566" customHeight="1">
      <c r="A228" s="35"/>
      <c r="B228" s="36"/>
      <c r="C228" s="227" t="s">
        <v>515</v>
      </c>
      <c r="D228" s="227" t="s">
        <v>152</v>
      </c>
      <c r="E228" s="228" t="s">
        <v>1100</v>
      </c>
      <c r="F228" s="229" t="s">
        <v>1101</v>
      </c>
      <c r="G228" s="230" t="s">
        <v>187</v>
      </c>
      <c r="H228" s="231">
        <v>1</v>
      </c>
      <c r="I228" s="232">
        <v>23.120000000000001</v>
      </c>
      <c r="J228" s="232">
        <f>ROUND(I228*H228,2)</f>
        <v>23.120000000000001</v>
      </c>
      <c r="K228" s="233"/>
      <c r="L228" s="38"/>
      <c r="M228" s="234" t="s">
        <v>1</v>
      </c>
      <c r="N228" s="235" t="s">
        <v>40</v>
      </c>
      <c r="O228" s="236">
        <v>0</v>
      </c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8" t="s">
        <v>306</v>
      </c>
      <c r="AT228" s="238" t="s">
        <v>152</v>
      </c>
      <c r="AU228" s="238" t="s">
        <v>157</v>
      </c>
      <c r="AY228" s="18" t="s">
        <v>149</v>
      </c>
      <c r="BE228" s="239">
        <f>IF(N228="základná",J228,0)</f>
        <v>0</v>
      </c>
      <c r="BF228" s="239">
        <f>IF(N228="znížená",J228,0)</f>
        <v>23.120000000000001</v>
      </c>
      <c r="BG228" s="239">
        <f>IF(N228="zákl. prenesená",J228,0)</f>
        <v>0</v>
      </c>
      <c r="BH228" s="239">
        <f>IF(N228="zníž. prenesená",J228,0)</f>
        <v>0</v>
      </c>
      <c r="BI228" s="239">
        <f>IF(N228="nulová",J228,0)</f>
        <v>0</v>
      </c>
      <c r="BJ228" s="18" t="s">
        <v>157</v>
      </c>
      <c r="BK228" s="239">
        <f>ROUND(I228*H228,2)</f>
        <v>23.120000000000001</v>
      </c>
      <c r="BL228" s="18" t="s">
        <v>306</v>
      </c>
      <c r="BM228" s="238" t="s">
        <v>860</v>
      </c>
    </row>
    <row r="229" s="2" customFormat="1" ht="23.4566" customHeight="1">
      <c r="A229" s="35"/>
      <c r="B229" s="36"/>
      <c r="C229" s="265" t="s">
        <v>1102</v>
      </c>
      <c r="D229" s="265" t="s">
        <v>410</v>
      </c>
      <c r="E229" s="266" t="s">
        <v>1103</v>
      </c>
      <c r="F229" s="267" t="s">
        <v>1104</v>
      </c>
      <c r="G229" s="268" t="s">
        <v>187</v>
      </c>
      <c r="H229" s="269">
        <v>1</v>
      </c>
      <c r="I229" s="270">
        <v>12.35</v>
      </c>
      <c r="J229" s="270">
        <f>ROUND(I229*H229,2)</f>
        <v>12.35</v>
      </c>
      <c r="K229" s="271"/>
      <c r="L229" s="272"/>
      <c r="M229" s="273" t="s">
        <v>1</v>
      </c>
      <c r="N229" s="274" t="s">
        <v>40</v>
      </c>
      <c r="O229" s="236">
        <v>0</v>
      </c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8" t="s">
        <v>919</v>
      </c>
      <c r="AT229" s="238" t="s">
        <v>410</v>
      </c>
      <c r="AU229" s="238" t="s">
        <v>157</v>
      </c>
      <c r="AY229" s="18" t="s">
        <v>149</v>
      </c>
      <c r="BE229" s="239">
        <f>IF(N229="základná",J229,0)</f>
        <v>0</v>
      </c>
      <c r="BF229" s="239">
        <f>IF(N229="znížená",J229,0)</f>
        <v>12.35</v>
      </c>
      <c r="BG229" s="239">
        <f>IF(N229="zákl. prenesená",J229,0)</f>
        <v>0</v>
      </c>
      <c r="BH229" s="239">
        <f>IF(N229="zníž. prenesená",J229,0)</f>
        <v>0</v>
      </c>
      <c r="BI229" s="239">
        <f>IF(N229="nulová",J229,0)</f>
        <v>0</v>
      </c>
      <c r="BJ229" s="18" t="s">
        <v>157</v>
      </c>
      <c r="BK229" s="239">
        <f>ROUND(I229*H229,2)</f>
        <v>12.35</v>
      </c>
      <c r="BL229" s="18" t="s">
        <v>306</v>
      </c>
      <c r="BM229" s="238" t="s">
        <v>1105</v>
      </c>
    </row>
    <row r="230" s="2" customFormat="1" ht="16.30189" customHeight="1">
      <c r="A230" s="35"/>
      <c r="B230" s="36"/>
      <c r="C230" s="265" t="s">
        <v>521</v>
      </c>
      <c r="D230" s="265" t="s">
        <v>410</v>
      </c>
      <c r="E230" s="266" t="s">
        <v>1106</v>
      </c>
      <c r="F230" s="267" t="s">
        <v>1107</v>
      </c>
      <c r="G230" s="268" t="s">
        <v>187</v>
      </c>
      <c r="H230" s="269">
        <v>1</v>
      </c>
      <c r="I230" s="270">
        <v>30.02</v>
      </c>
      <c r="J230" s="270">
        <f>ROUND(I230*H230,2)</f>
        <v>30.02</v>
      </c>
      <c r="K230" s="271"/>
      <c r="L230" s="272"/>
      <c r="M230" s="273" t="s">
        <v>1</v>
      </c>
      <c r="N230" s="274" t="s">
        <v>40</v>
      </c>
      <c r="O230" s="236">
        <v>0</v>
      </c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8" t="s">
        <v>919</v>
      </c>
      <c r="AT230" s="238" t="s">
        <v>410</v>
      </c>
      <c r="AU230" s="238" t="s">
        <v>157</v>
      </c>
      <c r="AY230" s="18" t="s">
        <v>149</v>
      </c>
      <c r="BE230" s="239">
        <f>IF(N230="základná",J230,0)</f>
        <v>0</v>
      </c>
      <c r="BF230" s="239">
        <f>IF(N230="znížená",J230,0)</f>
        <v>30.02</v>
      </c>
      <c r="BG230" s="239">
        <f>IF(N230="zákl. prenesená",J230,0)</f>
        <v>0</v>
      </c>
      <c r="BH230" s="239">
        <f>IF(N230="zníž. prenesená",J230,0)</f>
        <v>0</v>
      </c>
      <c r="BI230" s="239">
        <f>IF(N230="nulová",J230,0)</f>
        <v>0</v>
      </c>
      <c r="BJ230" s="18" t="s">
        <v>157</v>
      </c>
      <c r="BK230" s="239">
        <f>ROUND(I230*H230,2)</f>
        <v>30.02</v>
      </c>
      <c r="BL230" s="18" t="s">
        <v>306</v>
      </c>
      <c r="BM230" s="238" t="s">
        <v>1108</v>
      </c>
    </row>
    <row r="231" s="2" customFormat="1" ht="36.72453" customHeight="1">
      <c r="A231" s="35"/>
      <c r="B231" s="36"/>
      <c r="C231" s="227" t="s">
        <v>1109</v>
      </c>
      <c r="D231" s="227" t="s">
        <v>152</v>
      </c>
      <c r="E231" s="228" t="s">
        <v>1110</v>
      </c>
      <c r="F231" s="229" t="s">
        <v>1111</v>
      </c>
      <c r="G231" s="230" t="s">
        <v>187</v>
      </c>
      <c r="H231" s="231">
        <v>1</v>
      </c>
      <c r="I231" s="232">
        <v>257</v>
      </c>
      <c r="J231" s="232">
        <f>ROUND(I231*H231,2)</f>
        <v>257</v>
      </c>
      <c r="K231" s="233"/>
      <c r="L231" s="38"/>
      <c r="M231" s="234" t="s">
        <v>1</v>
      </c>
      <c r="N231" s="235" t="s">
        <v>40</v>
      </c>
      <c r="O231" s="236">
        <v>0</v>
      </c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8" t="s">
        <v>306</v>
      </c>
      <c r="AT231" s="238" t="s">
        <v>152</v>
      </c>
      <c r="AU231" s="238" t="s">
        <v>157</v>
      </c>
      <c r="AY231" s="18" t="s">
        <v>149</v>
      </c>
      <c r="BE231" s="239">
        <f>IF(N231="základná",J231,0)</f>
        <v>0</v>
      </c>
      <c r="BF231" s="239">
        <f>IF(N231="znížená",J231,0)</f>
        <v>257</v>
      </c>
      <c r="BG231" s="239">
        <f>IF(N231="zákl. prenesená",J231,0)</f>
        <v>0</v>
      </c>
      <c r="BH231" s="239">
        <f>IF(N231="zníž. prenesená",J231,0)</f>
        <v>0</v>
      </c>
      <c r="BI231" s="239">
        <f>IF(N231="nulová",J231,0)</f>
        <v>0</v>
      </c>
      <c r="BJ231" s="18" t="s">
        <v>157</v>
      </c>
      <c r="BK231" s="239">
        <f>ROUND(I231*H231,2)</f>
        <v>257</v>
      </c>
      <c r="BL231" s="18" t="s">
        <v>306</v>
      </c>
      <c r="BM231" s="238" t="s">
        <v>1112</v>
      </c>
    </row>
    <row r="232" s="2" customFormat="1" ht="23.4566" customHeight="1">
      <c r="A232" s="35"/>
      <c r="B232" s="36"/>
      <c r="C232" s="227" t="s">
        <v>526</v>
      </c>
      <c r="D232" s="227" t="s">
        <v>152</v>
      </c>
      <c r="E232" s="228" t="s">
        <v>1113</v>
      </c>
      <c r="F232" s="229" t="s">
        <v>1114</v>
      </c>
      <c r="G232" s="230" t="s">
        <v>187</v>
      </c>
      <c r="H232" s="231">
        <v>1</v>
      </c>
      <c r="I232" s="232">
        <v>240</v>
      </c>
      <c r="J232" s="232">
        <f>ROUND(I232*H232,2)</f>
        <v>240</v>
      </c>
      <c r="K232" s="233"/>
      <c r="L232" s="38"/>
      <c r="M232" s="234" t="s">
        <v>1</v>
      </c>
      <c r="N232" s="235" t="s">
        <v>40</v>
      </c>
      <c r="O232" s="236">
        <v>0</v>
      </c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8" t="s">
        <v>306</v>
      </c>
      <c r="AT232" s="238" t="s">
        <v>152</v>
      </c>
      <c r="AU232" s="238" t="s">
        <v>157</v>
      </c>
      <c r="AY232" s="18" t="s">
        <v>149</v>
      </c>
      <c r="BE232" s="239">
        <f>IF(N232="základná",J232,0)</f>
        <v>0</v>
      </c>
      <c r="BF232" s="239">
        <f>IF(N232="znížená",J232,0)</f>
        <v>240</v>
      </c>
      <c r="BG232" s="239">
        <f>IF(N232="zákl. prenesená",J232,0)</f>
        <v>0</v>
      </c>
      <c r="BH232" s="239">
        <f>IF(N232="zníž. prenesená",J232,0)</f>
        <v>0</v>
      </c>
      <c r="BI232" s="239">
        <f>IF(N232="nulová",J232,0)</f>
        <v>0</v>
      </c>
      <c r="BJ232" s="18" t="s">
        <v>157</v>
      </c>
      <c r="BK232" s="239">
        <f>ROUND(I232*H232,2)</f>
        <v>240</v>
      </c>
      <c r="BL232" s="18" t="s">
        <v>306</v>
      </c>
      <c r="BM232" s="238" t="s">
        <v>1115</v>
      </c>
    </row>
    <row r="233" s="2" customFormat="1" ht="31.92453" customHeight="1">
      <c r="A233" s="35"/>
      <c r="B233" s="36"/>
      <c r="C233" s="265" t="s">
        <v>1116</v>
      </c>
      <c r="D233" s="265" t="s">
        <v>410</v>
      </c>
      <c r="E233" s="266" t="s">
        <v>1117</v>
      </c>
      <c r="F233" s="267" t="s">
        <v>1118</v>
      </c>
      <c r="G233" s="268" t="s">
        <v>187</v>
      </c>
      <c r="H233" s="269">
        <v>1</v>
      </c>
      <c r="I233" s="270">
        <v>460</v>
      </c>
      <c r="J233" s="270">
        <f>ROUND(I233*H233,2)</f>
        <v>460</v>
      </c>
      <c r="K233" s="271"/>
      <c r="L233" s="272"/>
      <c r="M233" s="273" t="s">
        <v>1</v>
      </c>
      <c r="N233" s="274" t="s">
        <v>40</v>
      </c>
      <c r="O233" s="236">
        <v>0</v>
      </c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8" t="s">
        <v>919</v>
      </c>
      <c r="AT233" s="238" t="s">
        <v>410</v>
      </c>
      <c r="AU233" s="238" t="s">
        <v>157</v>
      </c>
      <c r="AY233" s="18" t="s">
        <v>149</v>
      </c>
      <c r="BE233" s="239">
        <f>IF(N233="základná",J233,0)</f>
        <v>0</v>
      </c>
      <c r="BF233" s="239">
        <f>IF(N233="znížená",J233,0)</f>
        <v>460</v>
      </c>
      <c r="BG233" s="239">
        <f>IF(N233="zákl. prenesená",J233,0)</f>
        <v>0</v>
      </c>
      <c r="BH233" s="239">
        <f>IF(N233="zníž. prenesená",J233,0)</f>
        <v>0</v>
      </c>
      <c r="BI233" s="239">
        <f>IF(N233="nulová",J233,0)</f>
        <v>0</v>
      </c>
      <c r="BJ233" s="18" t="s">
        <v>157</v>
      </c>
      <c r="BK233" s="239">
        <f>ROUND(I233*H233,2)</f>
        <v>460</v>
      </c>
      <c r="BL233" s="18" t="s">
        <v>306</v>
      </c>
      <c r="BM233" s="238" t="s">
        <v>1119</v>
      </c>
    </row>
    <row r="234" s="2" customFormat="1" ht="16.30189" customHeight="1">
      <c r="A234" s="35"/>
      <c r="B234" s="36"/>
      <c r="C234" s="265" t="s">
        <v>528</v>
      </c>
      <c r="D234" s="265" t="s">
        <v>410</v>
      </c>
      <c r="E234" s="266" t="s">
        <v>1120</v>
      </c>
      <c r="F234" s="267" t="s">
        <v>1121</v>
      </c>
      <c r="G234" s="268" t="s">
        <v>187</v>
      </c>
      <c r="H234" s="269">
        <v>1</v>
      </c>
      <c r="I234" s="270">
        <v>90.799999999999997</v>
      </c>
      <c r="J234" s="270">
        <f>ROUND(I234*H234,2)</f>
        <v>90.799999999999997</v>
      </c>
      <c r="K234" s="271"/>
      <c r="L234" s="272"/>
      <c r="M234" s="273" t="s">
        <v>1</v>
      </c>
      <c r="N234" s="274" t="s">
        <v>40</v>
      </c>
      <c r="O234" s="236">
        <v>0</v>
      </c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8" t="s">
        <v>919</v>
      </c>
      <c r="AT234" s="238" t="s">
        <v>410</v>
      </c>
      <c r="AU234" s="238" t="s">
        <v>157</v>
      </c>
      <c r="AY234" s="18" t="s">
        <v>149</v>
      </c>
      <c r="BE234" s="239">
        <f>IF(N234="základná",J234,0)</f>
        <v>0</v>
      </c>
      <c r="BF234" s="239">
        <f>IF(N234="znížená",J234,0)</f>
        <v>90.799999999999997</v>
      </c>
      <c r="BG234" s="239">
        <f>IF(N234="zákl. prenesená",J234,0)</f>
        <v>0</v>
      </c>
      <c r="BH234" s="239">
        <f>IF(N234="zníž. prenesená",J234,0)</f>
        <v>0</v>
      </c>
      <c r="BI234" s="239">
        <f>IF(N234="nulová",J234,0)</f>
        <v>0</v>
      </c>
      <c r="BJ234" s="18" t="s">
        <v>157</v>
      </c>
      <c r="BK234" s="239">
        <f>ROUND(I234*H234,2)</f>
        <v>90.799999999999997</v>
      </c>
      <c r="BL234" s="18" t="s">
        <v>306</v>
      </c>
      <c r="BM234" s="238" t="s">
        <v>1122</v>
      </c>
    </row>
    <row r="235" s="2" customFormat="1" ht="36.72453" customHeight="1">
      <c r="A235" s="35"/>
      <c r="B235" s="36"/>
      <c r="C235" s="265" t="s">
        <v>1123</v>
      </c>
      <c r="D235" s="265" t="s">
        <v>410</v>
      </c>
      <c r="E235" s="266" t="s">
        <v>1124</v>
      </c>
      <c r="F235" s="267" t="s">
        <v>1125</v>
      </c>
      <c r="G235" s="268" t="s">
        <v>187</v>
      </c>
      <c r="H235" s="269">
        <v>1</v>
      </c>
      <c r="I235" s="270">
        <v>383.38999999999999</v>
      </c>
      <c r="J235" s="270">
        <f>ROUND(I235*H235,2)</f>
        <v>383.38999999999999</v>
      </c>
      <c r="K235" s="271"/>
      <c r="L235" s="272"/>
      <c r="M235" s="273" t="s">
        <v>1</v>
      </c>
      <c r="N235" s="274" t="s">
        <v>40</v>
      </c>
      <c r="O235" s="236">
        <v>0</v>
      </c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8" t="s">
        <v>919</v>
      </c>
      <c r="AT235" s="238" t="s">
        <v>410</v>
      </c>
      <c r="AU235" s="238" t="s">
        <v>157</v>
      </c>
      <c r="AY235" s="18" t="s">
        <v>149</v>
      </c>
      <c r="BE235" s="239">
        <f>IF(N235="základná",J235,0)</f>
        <v>0</v>
      </c>
      <c r="BF235" s="239">
        <f>IF(N235="znížená",J235,0)</f>
        <v>383.38999999999999</v>
      </c>
      <c r="BG235" s="239">
        <f>IF(N235="zákl. prenesená",J235,0)</f>
        <v>0</v>
      </c>
      <c r="BH235" s="239">
        <f>IF(N235="zníž. prenesená",J235,0)</f>
        <v>0</v>
      </c>
      <c r="BI235" s="239">
        <f>IF(N235="nulová",J235,0)</f>
        <v>0</v>
      </c>
      <c r="BJ235" s="18" t="s">
        <v>157</v>
      </c>
      <c r="BK235" s="239">
        <f>ROUND(I235*H235,2)</f>
        <v>383.38999999999999</v>
      </c>
      <c r="BL235" s="18" t="s">
        <v>306</v>
      </c>
      <c r="BM235" s="238" t="s">
        <v>1126</v>
      </c>
    </row>
    <row r="236" s="2" customFormat="1" ht="16.30189" customHeight="1">
      <c r="A236" s="35"/>
      <c r="B236" s="36"/>
      <c r="C236" s="265" t="s">
        <v>696</v>
      </c>
      <c r="D236" s="265" t="s">
        <v>410</v>
      </c>
      <c r="E236" s="266" t="s">
        <v>1127</v>
      </c>
      <c r="F236" s="267" t="s">
        <v>1128</v>
      </c>
      <c r="G236" s="268" t="s">
        <v>187</v>
      </c>
      <c r="H236" s="269">
        <v>3</v>
      </c>
      <c r="I236" s="270">
        <v>15.699999999999999</v>
      </c>
      <c r="J236" s="270">
        <f>ROUND(I236*H236,2)</f>
        <v>47.100000000000001</v>
      </c>
      <c r="K236" s="271"/>
      <c r="L236" s="272"/>
      <c r="M236" s="273" t="s">
        <v>1</v>
      </c>
      <c r="N236" s="274" t="s">
        <v>40</v>
      </c>
      <c r="O236" s="236">
        <v>0</v>
      </c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8" t="s">
        <v>919</v>
      </c>
      <c r="AT236" s="238" t="s">
        <v>410</v>
      </c>
      <c r="AU236" s="238" t="s">
        <v>157</v>
      </c>
      <c r="AY236" s="18" t="s">
        <v>149</v>
      </c>
      <c r="BE236" s="239">
        <f>IF(N236="základná",J236,0)</f>
        <v>0</v>
      </c>
      <c r="BF236" s="239">
        <f>IF(N236="znížená",J236,0)</f>
        <v>47.100000000000001</v>
      </c>
      <c r="BG236" s="239">
        <f>IF(N236="zákl. prenesená",J236,0)</f>
        <v>0</v>
      </c>
      <c r="BH236" s="239">
        <f>IF(N236="zníž. prenesená",J236,0)</f>
        <v>0</v>
      </c>
      <c r="BI236" s="239">
        <f>IF(N236="nulová",J236,0)</f>
        <v>0</v>
      </c>
      <c r="BJ236" s="18" t="s">
        <v>157</v>
      </c>
      <c r="BK236" s="239">
        <f>ROUND(I236*H236,2)</f>
        <v>47.100000000000001</v>
      </c>
      <c r="BL236" s="18" t="s">
        <v>306</v>
      </c>
      <c r="BM236" s="238" t="s">
        <v>1129</v>
      </c>
    </row>
    <row r="237" s="2" customFormat="1" ht="16.30189" customHeight="1">
      <c r="A237" s="35"/>
      <c r="B237" s="36"/>
      <c r="C237" s="265" t="s">
        <v>1130</v>
      </c>
      <c r="D237" s="265" t="s">
        <v>410</v>
      </c>
      <c r="E237" s="266" t="s">
        <v>1131</v>
      </c>
      <c r="F237" s="267" t="s">
        <v>1132</v>
      </c>
      <c r="G237" s="268" t="s">
        <v>187</v>
      </c>
      <c r="H237" s="269">
        <v>40</v>
      </c>
      <c r="I237" s="270">
        <v>17.5</v>
      </c>
      <c r="J237" s="270">
        <f>ROUND(I237*H237,2)</f>
        <v>700</v>
      </c>
      <c r="K237" s="271"/>
      <c r="L237" s="272"/>
      <c r="M237" s="273" t="s">
        <v>1</v>
      </c>
      <c r="N237" s="274" t="s">
        <v>40</v>
      </c>
      <c r="O237" s="236">
        <v>0</v>
      </c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8" t="s">
        <v>919</v>
      </c>
      <c r="AT237" s="238" t="s">
        <v>410</v>
      </c>
      <c r="AU237" s="238" t="s">
        <v>157</v>
      </c>
      <c r="AY237" s="18" t="s">
        <v>149</v>
      </c>
      <c r="BE237" s="239">
        <f>IF(N237="základná",J237,0)</f>
        <v>0</v>
      </c>
      <c r="BF237" s="239">
        <f>IF(N237="znížená",J237,0)</f>
        <v>700</v>
      </c>
      <c r="BG237" s="239">
        <f>IF(N237="zákl. prenesená",J237,0)</f>
        <v>0</v>
      </c>
      <c r="BH237" s="239">
        <f>IF(N237="zníž. prenesená",J237,0)</f>
        <v>0</v>
      </c>
      <c r="BI237" s="239">
        <f>IF(N237="nulová",J237,0)</f>
        <v>0</v>
      </c>
      <c r="BJ237" s="18" t="s">
        <v>157</v>
      </c>
      <c r="BK237" s="239">
        <f>ROUND(I237*H237,2)</f>
        <v>700</v>
      </c>
      <c r="BL237" s="18" t="s">
        <v>306</v>
      </c>
      <c r="BM237" s="238" t="s">
        <v>1133</v>
      </c>
    </row>
    <row r="238" s="2" customFormat="1" ht="16.30189" customHeight="1">
      <c r="A238" s="35"/>
      <c r="B238" s="36"/>
      <c r="C238" s="265" t="s">
        <v>700</v>
      </c>
      <c r="D238" s="265" t="s">
        <v>410</v>
      </c>
      <c r="E238" s="266" t="s">
        <v>1134</v>
      </c>
      <c r="F238" s="267" t="s">
        <v>1135</v>
      </c>
      <c r="G238" s="268" t="s">
        <v>187</v>
      </c>
      <c r="H238" s="269">
        <v>6</v>
      </c>
      <c r="I238" s="270">
        <v>19.699999999999999</v>
      </c>
      <c r="J238" s="270">
        <f>ROUND(I238*H238,2)</f>
        <v>118.2</v>
      </c>
      <c r="K238" s="271"/>
      <c r="L238" s="272"/>
      <c r="M238" s="273" t="s">
        <v>1</v>
      </c>
      <c r="N238" s="274" t="s">
        <v>40</v>
      </c>
      <c r="O238" s="236">
        <v>0</v>
      </c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8" t="s">
        <v>919</v>
      </c>
      <c r="AT238" s="238" t="s">
        <v>410</v>
      </c>
      <c r="AU238" s="238" t="s">
        <v>157</v>
      </c>
      <c r="AY238" s="18" t="s">
        <v>149</v>
      </c>
      <c r="BE238" s="239">
        <f>IF(N238="základná",J238,0)</f>
        <v>0</v>
      </c>
      <c r="BF238" s="239">
        <f>IF(N238="znížená",J238,0)</f>
        <v>118.2</v>
      </c>
      <c r="BG238" s="239">
        <f>IF(N238="zákl. prenesená",J238,0)</f>
        <v>0</v>
      </c>
      <c r="BH238" s="239">
        <f>IF(N238="zníž. prenesená",J238,0)</f>
        <v>0</v>
      </c>
      <c r="BI238" s="239">
        <f>IF(N238="nulová",J238,0)</f>
        <v>0</v>
      </c>
      <c r="BJ238" s="18" t="s">
        <v>157</v>
      </c>
      <c r="BK238" s="239">
        <f>ROUND(I238*H238,2)</f>
        <v>118.2</v>
      </c>
      <c r="BL238" s="18" t="s">
        <v>306</v>
      </c>
      <c r="BM238" s="238" t="s">
        <v>1136</v>
      </c>
    </row>
    <row r="239" s="2" customFormat="1" ht="23.4566" customHeight="1">
      <c r="A239" s="35"/>
      <c r="B239" s="36"/>
      <c r="C239" s="265" t="s">
        <v>1137</v>
      </c>
      <c r="D239" s="265" t="s">
        <v>410</v>
      </c>
      <c r="E239" s="266" t="s">
        <v>1138</v>
      </c>
      <c r="F239" s="267" t="s">
        <v>1139</v>
      </c>
      <c r="G239" s="268" t="s">
        <v>187</v>
      </c>
      <c r="H239" s="269">
        <v>6</v>
      </c>
      <c r="I239" s="270">
        <v>47</v>
      </c>
      <c r="J239" s="270">
        <f>ROUND(I239*H239,2)</f>
        <v>282</v>
      </c>
      <c r="K239" s="271"/>
      <c r="L239" s="272"/>
      <c r="M239" s="273" t="s">
        <v>1</v>
      </c>
      <c r="N239" s="274" t="s">
        <v>40</v>
      </c>
      <c r="O239" s="236">
        <v>0</v>
      </c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8" t="s">
        <v>919</v>
      </c>
      <c r="AT239" s="238" t="s">
        <v>410</v>
      </c>
      <c r="AU239" s="238" t="s">
        <v>157</v>
      </c>
      <c r="AY239" s="18" t="s">
        <v>149</v>
      </c>
      <c r="BE239" s="239">
        <f>IF(N239="základná",J239,0)</f>
        <v>0</v>
      </c>
      <c r="BF239" s="239">
        <f>IF(N239="znížená",J239,0)</f>
        <v>282</v>
      </c>
      <c r="BG239" s="239">
        <f>IF(N239="zákl. prenesená",J239,0)</f>
        <v>0</v>
      </c>
      <c r="BH239" s="239">
        <f>IF(N239="zníž. prenesená",J239,0)</f>
        <v>0</v>
      </c>
      <c r="BI239" s="239">
        <f>IF(N239="nulová",J239,0)</f>
        <v>0</v>
      </c>
      <c r="BJ239" s="18" t="s">
        <v>157</v>
      </c>
      <c r="BK239" s="239">
        <f>ROUND(I239*H239,2)</f>
        <v>282</v>
      </c>
      <c r="BL239" s="18" t="s">
        <v>306</v>
      </c>
      <c r="BM239" s="238" t="s">
        <v>1140</v>
      </c>
    </row>
    <row r="240" s="2" customFormat="1" ht="23.4566" customHeight="1">
      <c r="A240" s="35"/>
      <c r="B240" s="36"/>
      <c r="C240" s="265" t="s">
        <v>705</v>
      </c>
      <c r="D240" s="265" t="s">
        <v>410</v>
      </c>
      <c r="E240" s="266" t="s">
        <v>1141</v>
      </c>
      <c r="F240" s="267" t="s">
        <v>1142</v>
      </c>
      <c r="G240" s="268" t="s">
        <v>187</v>
      </c>
      <c r="H240" s="269">
        <v>6</v>
      </c>
      <c r="I240" s="270">
        <v>47</v>
      </c>
      <c r="J240" s="270">
        <f>ROUND(I240*H240,2)</f>
        <v>282</v>
      </c>
      <c r="K240" s="271"/>
      <c r="L240" s="272"/>
      <c r="M240" s="273" t="s">
        <v>1</v>
      </c>
      <c r="N240" s="274" t="s">
        <v>40</v>
      </c>
      <c r="O240" s="236">
        <v>0</v>
      </c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8" t="s">
        <v>919</v>
      </c>
      <c r="AT240" s="238" t="s">
        <v>410</v>
      </c>
      <c r="AU240" s="238" t="s">
        <v>157</v>
      </c>
      <c r="AY240" s="18" t="s">
        <v>149</v>
      </c>
      <c r="BE240" s="239">
        <f>IF(N240="základná",J240,0)</f>
        <v>0</v>
      </c>
      <c r="BF240" s="239">
        <f>IF(N240="znížená",J240,0)</f>
        <v>282</v>
      </c>
      <c r="BG240" s="239">
        <f>IF(N240="zákl. prenesená",J240,0)</f>
        <v>0</v>
      </c>
      <c r="BH240" s="239">
        <f>IF(N240="zníž. prenesená",J240,0)</f>
        <v>0</v>
      </c>
      <c r="BI240" s="239">
        <f>IF(N240="nulová",J240,0)</f>
        <v>0</v>
      </c>
      <c r="BJ240" s="18" t="s">
        <v>157</v>
      </c>
      <c r="BK240" s="239">
        <f>ROUND(I240*H240,2)</f>
        <v>282</v>
      </c>
      <c r="BL240" s="18" t="s">
        <v>306</v>
      </c>
      <c r="BM240" s="238" t="s">
        <v>1143</v>
      </c>
    </row>
    <row r="241" s="2" customFormat="1" ht="23.4566" customHeight="1">
      <c r="A241" s="35"/>
      <c r="B241" s="36"/>
      <c r="C241" s="265" t="s">
        <v>1144</v>
      </c>
      <c r="D241" s="265" t="s">
        <v>410</v>
      </c>
      <c r="E241" s="266" t="s">
        <v>1145</v>
      </c>
      <c r="F241" s="267" t="s">
        <v>1146</v>
      </c>
      <c r="G241" s="268" t="s">
        <v>187</v>
      </c>
      <c r="H241" s="269">
        <v>1</v>
      </c>
      <c r="I241" s="270">
        <v>47</v>
      </c>
      <c r="J241" s="270">
        <f>ROUND(I241*H241,2)</f>
        <v>47</v>
      </c>
      <c r="K241" s="271"/>
      <c r="L241" s="272"/>
      <c r="M241" s="273" t="s">
        <v>1</v>
      </c>
      <c r="N241" s="274" t="s">
        <v>40</v>
      </c>
      <c r="O241" s="236">
        <v>0</v>
      </c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8" t="s">
        <v>919</v>
      </c>
      <c r="AT241" s="238" t="s">
        <v>410</v>
      </c>
      <c r="AU241" s="238" t="s">
        <v>157</v>
      </c>
      <c r="AY241" s="18" t="s">
        <v>149</v>
      </c>
      <c r="BE241" s="239">
        <f>IF(N241="základná",J241,0)</f>
        <v>0</v>
      </c>
      <c r="BF241" s="239">
        <f>IF(N241="znížená",J241,0)</f>
        <v>47</v>
      </c>
      <c r="BG241" s="239">
        <f>IF(N241="zákl. prenesená",J241,0)</f>
        <v>0</v>
      </c>
      <c r="BH241" s="239">
        <f>IF(N241="zníž. prenesená",J241,0)</f>
        <v>0</v>
      </c>
      <c r="BI241" s="239">
        <f>IF(N241="nulová",J241,0)</f>
        <v>0</v>
      </c>
      <c r="BJ241" s="18" t="s">
        <v>157</v>
      </c>
      <c r="BK241" s="239">
        <f>ROUND(I241*H241,2)</f>
        <v>47</v>
      </c>
      <c r="BL241" s="18" t="s">
        <v>306</v>
      </c>
      <c r="BM241" s="238" t="s">
        <v>1147</v>
      </c>
    </row>
    <row r="242" s="2" customFormat="1" ht="21.0566" customHeight="1">
      <c r="A242" s="35"/>
      <c r="B242" s="36"/>
      <c r="C242" s="265" t="s">
        <v>709</v>
      </c>
      <c r="D242" s="265" t="s">
        <v>410</v>
      </c>
      <c r="E242" s="266" t="s">
        <v>1148</v>
      </c>
      <c r="F242" s="267" t="s">
        <v>1149</v>
      </c>
      <c r="G242" s="268" t="s">
        <v>187</v>
      </c>
      <c r="H242" s="269">
        <v>6</v>
      </c>
      <c r="I242" s="270">
        <v>47</v>
      </c>
      <c r="J242" s="270">
        <f>ROUND(I242*H242,2)</f>
        <v>282</v>
      </c>
      <c r="K242" s="271"/>
      <c r="L242" s="272"/>
      <c r="M242" s="273" t="s">
        <v>1</v>
      </c>
      <c r="N242" s="274" t="s">
        <v>40</v>
      </c>
      <c r="O242" s="236">
        <v>0</v>
      </c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8" t="s">
        <v>919</v>
      </c>
      <c r="AT242" s="238" t="s">
        <v>410</v>
      </c>
      <c r="AU242" s="238" t="s">
        <v>157</v>
      </c>
      <c r="AY242" s="18" t="s">
        <v>149</v>
      </c>
      <c r="BE242" s="239">
        <f>IF(N242="základná",J242,0)</f>
        <v>0</v>
      </c>
      <c r="BF242" s="239">
        <f>IF(N242="znížená",J242,0)</f>
        <v>282</v>
      </c>
      <c r="BG242" s="239">
        <f>IF(N242="zákl. prenesená",J242,0)</f>
        <v>0</v>
      </c>
      <c r="BH242" s="239">
        <f>IF(N242="zníž. prenesená",J242,0)</f>
        <v>0</v>
      </c>
      <c r="BI242" s="239">
        <f>IF(N242="nulová",J242,0)</f>
        <v>0</v>
      </c>
      <c r="BJ242" s="18" t="s">
        <v>157</v>
      </c>
      <c r="BK242" s="239">
        <f>ROUND(I242*H242,2)</f>
        <v>282</v>
      </c>
      <c r="BL242" s="18" t="s">
        <v>306</v>
      </c>
      <c r="BM242" s="238" t="s">
        <v>1150</v>
      </c>
    </row>
    <row r="243" s="2" customFormat="1" ht="16.30189" customHeight="1">
      <c r="A243" s="35"/>
      <c r="B243" s="36"/>
      <c r="C243" s="265" t="s">
        <v>1151</v>
      </c>
      <c r="D243" s="265" t="s">
        <v>410</v>
      </c>
      <c r="E243" s="266" t="s">
        <v>1152</v>
      </c>
      <c r="F243" s="267" t="s">
        <v>1153</v>
      </c>
      <c r="G243" s="268" t="s">
        <v>187</v>
      </c>
      <c r="H243" s="269">
        <v>2</v>
      </c>
      <c r="I243" s="270">
        <v>97</v>
      </c>
      <c r="J243" s="270">
        <f>ROUND(I243*H243,2)</f>
        <v>194</v>
      </c>
      <c r="K243" s="271"/>
      <c r="L243" s="272"/>
      <c r="M243" s="273" t="s">
        <v>1</v>
      </c>
      <c r="N243" s="274" t="s">
        <v>40</v>
      </c>
      <c r="O243" s="236">
        <v>0</v>
      </c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8" t="s">
        <v>919</v>
      </c>
      <c r="AT243" s="238" t="s">
        <v>410</v>
      </c>
      <c r="AU243" s="238" t="s">
        <v>157</v>
      </c>
      <c r="AY243" s="18" t="s">
        <v>149</v>
      </c>
      <c r="BE243" s="239">
        <f>IF(N243="základná",J243,0)</f>
        <v>0</v>
      </c>
      <c r="BF243" s="239">
        <f>IF(N243="znížená",J243,0)</f>
        <v>194</v>
      </c>
      <c r="BG243" s="239">
        <f>IF(N243="zákl. prenesená",J243,0)</f>
        <v>0</v>
      </c>
      <c r="BH243" s="239">
        <f>IF(N243="zníž. prenesená",J243,0)</f>
        <v>0</v>
      </c>
      <c r="BI243" s="239">
        <f>IF(N243="nulová",J243,0)</f>
        <v>0</v>
      </c>
      <c r="BJ243" s="18" t="s">
        <v>157</v>
      </c>
      <c r="BK243" s="239">
        <f>ROUND(I243*H243,2)</f>
        <v>194</v>
      </c>
      <c r="BL243" s="18" t="s">
        <v>306</v>
      </c>
      <c r="BM243" s="238" t="s">
        <v>1154</v>
      </c>
    </row>
    <row r="244" s="2" customFormat="1" ht="16.30189" customHeight="1">
      <c r="A244" s="35"/>
      <c r="B244" s="36"/>
      <c r="C244" s="265" t="s">
        <v>712</v>
      </c>
      <c r="D244" s="265" t="s">
        <v>410</v>
      </c>
      <c r="E244" s="266" t="s">
        <v>1155</v>
      </c>
      <c r="F244" s="267" t="s">
        <v>1156</v>
      </c>
      <c r="G244" s="268" t="s">
        <v>187</v>
      </c>
      <c r="H244" s="269">
        <v>65</v>
      </c>
      <c r="I244" s="270">
        <v>0.20999999999999999</v>
      </c>
      <c r="J244" s="270">
        <f>ROUND(I244*H244,2)</f>
        <v>13.65</v>
      </c>
      <c r="K244" s="271"/>
      <c r="L244" s="272"/>
      <c r="M244" s="273" t="s">
        <v>1</v>
      </c>
      <c r="N244" s="274" t="s">
        <v>40</v>
      </c>
      <c r="O244" s="236">
        <v>0</v>
      </c>
      <c r="P244" s="236">
        <f>O244*H244</f>
        <v>0</v>
      </c>
      <c r="Q244" s="236">
        <v>0</v>
      </c>
      <c r="R244" s="236">
        <f>Q244*H244</f>
        <v>0</v>
      </c>
      <c r="S244" s="236">
        <v>0</v>
      </c>
      <c r="T244" s="23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8" t="s">
        <v>919</v>
      </c>
      <c r="AT244" s="238" t="s">
        <v>410</v>
      </c>
      <c r="AU244" s="238" t="s">
        <v>157</v>
      </c>
      <c r="AY244" s="18" t="s">
        <v>149</v>
      </c>
      <c r="BE244" s="239">
        <f>IF(N244="základná",J244,0)</f>
        <v>0</v>
      </c>
      <c r="BF244" s="239">
        <f>IF(N244="znížená",J244,0)</f>
        <v>13.65</v>
      </c>
      <c r="BG244" s="239">
        <f>IF(N244="zákl. prenesená",J244,0)</f>
        <v>0</v>
      </c>
      <c r="BH244" s="239">
        <f>IF(N244="zníž. prenesená",J244,0)</f>
        <v>0</v>
      </c>
      <c r="BI244" s="239">
        <f>IF(N244="nulová",J244,0)</f>
        <v>0</v>
      </c>
      <c r="BJ244" s="18" t="s">
        <v>157</v>
      </c>
      <c r="BK244" s="239">
        <f>ROUND(I244*H244,2)</f>
        <v>13.65</v>
      </c>
      <c r="BL244" s="18" t="s">
        <v>306</v>
      </c>
      <c r="BM244" s="238" t="s">
        <v>1157</v>
      </c>
    </row>
    <row r="245" s="2" customFormat="1" ht="16.30189" customHeight="1">
      <c r="A245" s="35"/>
      <c r="B245" s="36"/>
      <c r="C245" s="265" t="s">
        <v>1158</v>
      </c>
      <c r="D245" s="265" t="s">
        <v>410</v>
      </c>
      <c r="E245" s="266" t="s">
        <v>1159</v>
      </c>
      <c r="F245" s="267" t="s">
        <v>1160</v>
      </c>
      <c r="G245" s="268" t="s">
        <v>187</v>
      </c>
      <c r="H245" s="269">
        <v>62</v>
      </c>
      <c r="I245" s="270">
        <v>0.27000000000000002</v>
      </c>
      <c r="J245" s="270">
        <f>ROUND(I245*H245,2)</f>
        <v>16.739999999999998</v>
      </c>
      <c r="K245" s="271"/>
      <c r="L245" s="272"/>
      <c r="M245" s="273" t="s">
        <v>1</v>
      </c>
      <c r="N245" s="274" t="s">
        <v>40</v>
      </c>
      <c r="O245" s="236">
        <v>0</v>
      </c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8" t="s">
        <v>919</v>
      </c>
      <c r="AT245" s="238" t="s">
        <v>410</v>
      </c>
      <c r="AU245" s="238" t="s">
        <v>157</v>
      </c>
      <c r="AY245" s="18" t="s">
        <v>149</v>
      </c>
      <c r="BE245" s="239">
        <f>IF(N245="základná",J245,0)</f>
        <v>0</v>
      </c>
      <c r="BF245" s="239">
        <f>IF(N245="znížená",J245,0)</f>
        <v>16.739999999999998</v>
      </c>
      <c r="BG245" s="239">
        <f>IF(N245="zákl. prenesená",J245,0)</f>
        <v>0</v>
      </c>
      <c r="BH245" s="239">
        <f>IF(N245="zníž. prenesená",J245,0)</f>
        <v>0</v>
      </c>
      <c r="BI245" s="239">
        <f>IF(N245="nulová",J245,0)</f>
        <v>0</v>
      </c>
      <c r="BJ245" s="18" t="s">
        <v>157</v>
      </c>
      <c r="BK245" s="239">
        <f>ROUND(I245*H245,2)</f>
        <v>16.739999999999998</v>
      </c>
      <c r="BL245" s="18" t="s">
        <v>306</v>
      </c>
      <c r="BM245" s="238" t="s">
        <v>1161</v>
      </c>
    </row>
    <row r="246" s="2" customFormat="1" ht="16.30189" customHeight="1">
      <c r="A246" s="35"/>
      <c r="B246" s="36"/>
      <c r="C246" s="265" t="s">
        <v>716</v>
      </c>
      <c r="D246" s="265" t="s">
        <v>410</v>
      </c>
      <c r="E246" s="266" t="s">
        <v>1162</v>
      </c>
      <c r="F246" s="267" t="s">
        <v>1163</v>
      </c>
      <c r="G246" s="268" t="s">
        <v>187</v>
      </c>
      <c r="H246" s="269">
        <v>62</v>
      </c>
      <c r="I246" s="270">
        <v>0.27000000000000002</v>
      </c>
      <c r="J246" s="270">
        <f>ROUND(I246*H246,2)</f>
        <v>16.739999999999998</v>
      </c>
      <c r="K246" s="271"/>
      <c r="L246" s="272"/>
      <c r="M246" s="273" t="s">
        <v>1</v>
      </c>
      <c r="N246" s="274" t="s">
        <v>40</v>
      </c>
      <c r="O246" s="236">
        <v>0</v>
      </c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8" t="s">
        <v>919</v>
      </c>
      <c r="AT246" s="238" t="s">
        <v>410</v>
      </c>
      <c r="AU246" s="238" t="s">
        <v>157</v>
      </c>
      <c r="AY246" s="18" t="s">
        <v>149</v>
      </c>
      <c r="BE246" s="239">
        <f>IF(N246="základná",J246,0)</f>
        <v>0</v>
      </c>
      <c r="BF246" s="239">
        <f>IF(N246="znížená",J246,0)</f>
        <v>16.739999999999998</v>
      </c>
      <c r="BG246" s="239">
        <f>IF(N246="zákl. prenesená",J246,0)</f>
        <v>0</v>
      </c>
      <c r="BH246" s="239">
        <f>IF(N246="zníž. prenesená",J246,0)</f>
        <v>0</v>
      </c>
      <c r="BI246" s="239">
        <f>IF(N246="nulová",J246,0)</f>
        <v>0</v>
      </c>
      <c r="BJ246" s="18" t="s">
        <v>157</v>
      </c>
      <c r="BK246" s="239">
        <f>ROUND(I246*H246,2)</f>
        <v>16.739999999999998</v>
      </c>
      <c r="BL246" s="18" t="s">
        <v>306</v>
      </c>
      <c r="BM246" s="238" t="s">
        <v>1164</v>
      </c>
    </row>
    <row r="247" s="2" customFormat="1" ht="16.30189" customHeight="1">
      <c r="A247" s="35"/>
      <c r="B247" s="36"/>
      <c r="C247" s="265" t="s">
        <v>1165</v>
      </c>
      <c r="D247" s="265" t="s">
        <v>410</v>
      </c>
      <c r="E247" s="266" t="s">
        <v>1166</v>
      </c>
      <c r="F247" s="267" t="s">
        <v>1167</v>
      </c>
      <c r="G247" s="268" t="s">
        <v>187</v>
      </c>
      <c r="H247" s="269">
        <v>3</v>
      </c>
      <c r="I247" s="270">
        <v>0.37</v>
      </c>
      <c r="J247" s="270">
        <f>ROUND(I247*H247,2)</f>
        <v>1.1100000000000001</v>
      </c>
      <c r="K247" s="271"/>
      <c r="L247" s="272"/>
      <c r="M247" s="273" t="s">
        <v>1</v>
      </c>
      <c r="N247" s="274" t="s">
        <v>40</v>
      </c>
      <c r="O247" s="236">
        <v>0</v>
      </c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8" t="s">
        <v>919</v>
      </c>
      <c r="AT247" s="238" t="s">
        <v>410</v>
      </c>
      <c r="AU247" s="238" t="s">
        <v>157</v>
      </c>
      <c r="AY247" s="18" t="s">
        <v>149</v>
      </c>
      <c r="BE247" s="239">
        <f>IF(N247="základná",J247,0)</f>
        <v>0</v>
      </c>
      <c r="BF247" s="239">
        <f>IF(N247="znížená",J247,0)</f>
        <v>1.1100000000000001</v>
      </c>
      <c r="BG247" s="239">
        <f>IF(N247="zákl. prenesená",J247,0)</f>
        <v>0</v>
      </c>
      <c r="BH247" s="239">
        <f>IF(N247="zníž. prenesená",J247,0)</f>
        <v>0</v>
      </c>
      <c r="BI247" s="239">
        <f>IF(N247="nulová",J247,0)</f>
        <v>0</v>
      </c>
      <c r="BJ247" s="18" t="s">
        <v>157</v>
      </c>
      <c r="BK247" s="239">
        <f>ROUND(I247*H247,2)</f>
        <v>1.1100000000000001</v>
      </c>
      <c r="BL247" s="18" t="s">
        <v>306</v>
      </c>
      <c r="BM247" s="238" t="s">
        <v>1168</v>
      </c>
    </row>
    <row r="248" s="2" customFormat="1" ht="16.30189" customHeight="1">
      <c r="A248" s="35"/>
      <c r="B248" s="36"/>
      <c r="C248" s="265" t="s">
        <v>719</v>
      </c>
      <c r="D248" s="265" t="s">
        <v>410</v>
      </c>
      <c r="E248" s="266" t="s">
        <v>1169</v>
      </c>
      <c r="F248" s="267" t="s">
        <v>1170</v>
      </c>
      <c r="G248" s="268" t="s">
        <v>187</v>
      </c>
      <c r="H248" s="269">
        <v>1</v>
      </c>
      <c r="I248" s="270">
        <v>0.79000000000000004</v>
      </c>
      <c r="J248" s="270">
        <f>ROUND(I248*H248,2)</f>
        <v>0.79000000000000004</v>
      </c>
      <c r="K248" s="271"/>
      <c r="L248" s="272"/>
      <c r="M248" s="273" t="s">
        <v>1</v>
      </c>
      <c r="N248" s="274" t="s">
        <v>40</v>
      </c>
      <c r="O248" s="236">
        <v>0</v>
      </c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8" t="s">
        <v>919</v>
      </c>
      <c r="AT248" s="238" t="s">
        <v>410</v>
      </c>
      <c r="AU248" s="238" t="s">
        <v>157</v>
      </c>
      <c r="AY248" s="18" t="s">
        <v>149</v>
      </c>
      <c r="BE248" s="239">
        <f>IF(N248="základná",J248,0)</f>
        <v>0</v>
      </c>
      <c r="BF248" s="239">
        <f>IF(N248="znížená",J248,0)</f>
        <v>0.79000000000000004</v>
      </c>
      <c r="BG248" s="239">
        <f>IF(N248="zákl. prenesená",J248,0)</f>
        <v>0</v>
      </c>
      <c r="BH248" s="239">
        <f>IF(N248="zníž. prenesená",J248,0)</f>
        <v>0</v>
      </c>
      <c r="BI248" s="239">
        <f>IF(N248="nulová",J248,0)</f>
        <v>0</v>
      </c>
      <c r="BJ248" s="18" t="s">
        <v>157</v>
      </c>
      <c r="BK248" s="239">
        <f>ROUND(I248*H248,2)</f>
        <v>0.79000000000000004</v>
      </c>
      <c r="BL248" s="18" t="s">
        <v>306</v>
      </c>
      <c r="BM248" s="238" t="s">
        <v>1171</v>
      </c>
    </row>
    <row r="249" s="2" customFormat="1" ht="16.30189" customHeight="1">
      <c r="A249" s="35"/>
      <c r="B249" s="36"/>
      <c r="C249" s="265" t="s">
        <v>1172</v>
      </c>
      <c r="D249" s="265" t="s">
        <v>410</v>
      </c>
      <c r="E249" s="266" t="s">
        <v>1173</v>
      </c>
      <c r="F249" s="267" t="s">
        <v>1174</v>
      </c>
      <c r="G249" s="268" t="s">
        <v>187</v>
      </c>
      <c r="H249" s="269">
        <v>1</v>
      </c>
      <c r="I249" s="270">
        <v>0.79000000000000004</v>
      </c>
      <c r="J249" s="270">
        <f>ROUND(I249*H249,2)</f>
        <v>0.79000000000000004</v>
      </c>
      <c r="K249" s="271"/>
      <c r="L249" s="272"/>
      <c r="M249" s="273" t="s">
        <v>1</v>
      </c>
      <c r="N249" s="274" t="s">
        <v>40</v>
      </c>
      <c r="O249" s="236">
        <v>0</v>
      </c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8" t="s">
        <v>919</v>
      </c>
      <c r="AT249" s="238" t="s">
        <v>410</v>
      </c>
      <c r="AU249" s="238" t="s">
        <v>157</v>
      </c>
      <c r="AY249" s="18" t="s">
        <v>149</v>
      </c>
      <c r="BE249" s="239">
        <f>IF(N249="základná",J249,0)</f>
        <v>0</v>
      </c>
      <c r="BF249" s="239">
        <f>IF(N249="znížená",J249,0)</f>
        <v>0.79000000000000004</v>
      </c>
      <c r="BG249" s="239">
        <f>IF(N249="zákl. prenesená",J249,0)</f>
        <v>0</v>
      </c>
      <c r="BH249" s="239">
        <f>IF(N249="zníž. prenesená",J249,0)</f>
        <v>0</v>
      </c>
      <c r="BI249" s="239">
        <f>IF(N249="nulová",J249,0)</f>
        <v>0</v>
      </c>
      <c r="BJ249" s="18" t="s">
        <v>157</v>
      </c>
      <c r="BK249" s="239">
        <f>ROUND(I249*H249,2)</f>
        <v>0.79000000000000004</v>
      </c>
      <c r="BL249" s="18" t="s">
        <v>306</v>
      </c>
      <c r="BM249" s="238" t="s">
        <v>1175</v>
      </c>
    </row>
    <row r="250" s="2" customFormat="1" ht="16.30189" customHeight="1">
      <c r="A250" s="35"/>
      <c r="B250" s="36"/>
      <c r="C250" s="265" t="s">
        <v>1176</v>
      </c>
      <c r="D250" s="265" t="s">
        <v>410</v>
      </c>
      <c r="E250" s="266" t="s">
        <v>1177</v>
      </c>
      <c r="F250" s="267" t="s">
        <v>1178</v>
      </c>
      <c r="G250" s="268" t="s">
        <v>187</v>
      </c>
      <c r="H250" s="269">
        <v>1</v>
      </c>
      <c r="I250" s="270">
        <v>1.3999999999999999</v>
      </c>
      <c r="J250" s="270">
        <f>ROUND(I250*H250,2)</f>
        <v>1.3999999999999999</v>
      </c>
      <c r="K250" s="271"/>
      <c r="L250" s="272"/>
      <c r="M250" s="273" t="s">
        <v>1</v>
      </c>
      <c r="N250" s="274" t="s">
        <v>40</v>
      </c>
      <c r="O250" s="236">
        <v>0</v>
      </c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8" t="s">
        <v>919</v>
      </c>
      <c r="AT250" s="238" t="s">
        <v>410</v>
      </c>
      <c r="AU250" s="238" t="s">
        <v>157</v>
      </c>
      <c r="AY250" s="18" t="s">
        <v>149</v>
      </c>
      <c r="BE250" s="239">
        <f>IF(N250="základná",J250,0)</f>
        <v>0</v>
      </c>
      <c r="BF250" s="239">
        <f>IF(N250="znížená",J250,0)</f>
        <v>1.3999999999999999</v>
      </c>
      <c r="BG250" s="239">
        <f>IF(N250="zákl. prenesená",J250,0)</f>
        <v>0</v>
      </c>
      <c r="BH250" s="239">
        <f>IF(N250="zníž. prenesená",J250,0)</f>
        <v>0</v>
      </c>
      <c r="BI250" s="239">
        <f>IF(N250="nulová",J250,0)</f>
        <v>0</v>
      </c>
      <c r="BJ250" s="18" t="s">
        <v>157</v>
      </c>
      <c r="BK250" s="239">
        <f>ROUND(I250*H250,2)</f>
        <v>1.3999999999999999</v>
      </c>
      <c r="BL250" s="18" t="s">
        <v>306</v>
      </c>
      <c r="BM250" s="238" t="s">
        <v>1179</v>
      </c>
    </row>
    <row r="251" s="2" customFormat="1" ht="16.30189" customHeight="1">
      <c r="A251" s="35"/>
      <c r="B251" s="36"/>
      <c r="C251" s="265" t="s">
        <v>723</v>
      </c>
      <c r="D251" s="265" t="s">
        <v>410</v>
      </c>
      <c r="E251" s="266" t="s">
        <v>1180</v>
      </c>
      <c r="F251" s="267" t="s">
        <v>1181</v>
      </c>
      <c r="G251" s="268" t="s">
        <v>187</v>
      </c>
      <c r="H251" s="269">
        <v>3</v>
      </c>
      <c r="I251" s="270">
        <v>1.3999999999999999</v>
      </c>
      <c r="J251" s="270">
        <f>ROUND(I251*H251,2)</f>
        <v>4.2000000000000002</v>
      </c>
      <c r="K251" s="271"/>
      <c r="L251" s="272"/>
      <c r="M251" s="273" t="s">
        <v>1</v>
      </c>
      <c r="N251" s="274" t="s">
        <v>40</v>
      </c>
      <c r="O251" s="236">
        <v>0</v>
      </c>
      <c r="P251" s="236">
        <f>O251*H251</f>
        <v>0</v>
      </c>
      <c r="Q251" s="236">
        <v>0</v>
      </c>
      <c r="R251" s="236">
        <f>Q251*H251</f>
        <v>0</v>
      </c>
      <c r="S251" s="236">
        <v>0</v>
      </c>
      <c r="T251" s="23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8" t="s">
        <v>919</v>
      </c>
      <c r="AT251" s="238" t="s">
        <v>410</v>
      </c>
      <c r="AU251" s="238" t="s">
        <v>157</v>
      </c>
      <c r="AY251" s="18" t="s">
        <v>149</v>
      </c>
      <c r="BE251" s="239">
        <f>IF(N251="základná",J251,0)</f>
        <v>0</v>
      </c>
      <c r="BF251" s="239">
        <f>IF(N251="znížená",J251,0)</f>
        <v>4.2000000000000002</v>
      </c>
      <c r="BG251" s="239">
        <f>IF(N251="zákl. prenesená",J251,0)</f>
        <v>0</v>
      </c>
      <c r="BH251" s="239">
        <f>IF(N251="zníž. prenesená",J251,0)</f>
        <v>0</v>
      </c>
      <c r="BI251" s="239">
        <f>IF(N251="nulová",J251,0)</f>
        <v>0</v>
      </c>
      <c r="BJ251" s="18" t="s">
        <v>157</v>
      </c>
      <c r="BK251" s="239">
        <f>ROUND(I251*H251,2)</f>
        <v>4.2000000000000002</v>
      </c>
      <c r="BL251" s="18" t="s">
        <v>306</v>
      </c>
      <c r="BM251" s="238" t="s">
        <v>1182</v>
      </c>
    </row>
    <row r="252" s="2" customFormat="1" ht="16.30189" customHeight="1">
      <c r="A252" s="35"/>
      <c r="B252" s="36"/>
      <c r="C252" s="265" t="s">
        <v>726</v>
      </c>
      <c r="D252" s="265" t="s">
        <v>410</v>
      </c>
      <c r="E252" s="266" t="s">
        <v>1183</v>
      </c>
      <c r="F252" s="267" t="s">
        <v>1184</v>
      </c>
      <c r="G252" s="268" t="s">
        <v>187</v>
      </c>
      <c r="H252" s="269">
        <v>1</v>
      </c>
      <c r="I252" s="270">
        <v>1.3999999999999999</v>
      </c>
      <c r="J252" s="270">
        <f>ROUND(I252*H252,2)</f>
        <v>1.3999999999999999</v>
      </c>
      <c r="K252" s="271"/>
      <c r="L252" s="272"/>
      <c r="M252" s="273" t="s">
        <v>1</v>
      </c>
      <c r="N252" s="274" t="s">
        <v>40</v>
      </c>
      <c r="O252" s="236">
        <v>0</v>
      </c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38" t="s">
        <v>919</v>
      </c>
      <c r="AT252" s="238" t="s">
        <v>410</v>
      </c>
      <c r="AU252" s="238" t="s">
        <v>157</v>
      </c>
      <c r="AY252" s="18" t="s">
        <v>149</v>
      </c>
      <c r="BE252" s="239">
        <f>IF(N252="základná",J252,0)</f>
        <v>0</v>
      </c>
      <c r="BF252" s="239">
        <f>IF(N252="znížená",J252,0)</f>
        <v>1.3999999999999999</v>
      </c>
      <c r="BG252" s="239">
        <f>IF(N252="zákl. prenesená",J252,0)</f>
        <v>0</v>
      </c>
      <c r="BH252" s="239">
        <f>IF(N252="zníž. prenesená",J252,0)</f>
        <v>0</v>
      </c>
      <c r="BI252" s="239">
        <f>IF(N252="nulová",J252,0)</f>
        <v>0</v>
      </c>
      <c r="BJ252" s="18" t="s">
        <v>157</v>
      </c>
      <c r="BK252" s="239">
        <f>ROUND(I252*H252,2)</f>
        <v>1.3999999999999999</v>
      </c>
      <c r="BL252" s="18" t="s">
        <v>306</v>
      </c>
      <c r="BM252" s="238" t="s">
        <v>1185</v>
      </c>
    </row>
    <row r="253" s="2" customFormat="1" ht="16.30189" customHeight="1">
      <c r="A253" s="35"/>
      <c r="B253" s="36"/>
      <c r="C253" s="227" t="s">
        <v>1186</v>
      </c>
      <c r="D253" s="227" t="s">
        <v>152</v>
      </c>
      <c r="E253" s="228" t="s">
        <v>1187</v>
      </c>
      <c r="F253" s="229" t="s">
        <v>1188</v>
      </c>
      <c r="G253" s="230" t="s">
        <v>294</v>
      </c>
      <c r="H253" s="231">
        <v>1</v>
      </c>
      <c r="I253" s="232">
        <v>270</v>
      </c>
      <c r="J253" s="232">
        <f>ROUND(I253*H253,2)</f>
        <v>270</v>
      </c>
      <c r="K253" s="233"/>
      <c r="L253" s="38"/>
      <c r="M253" s="234" t="s">
        <v>1</v>
      </c>
      <c r="N253" s="235" t="s">
        <v>40</v>
      </c>
      <c r="O253" s="236">
        <v>0</v>
      </c>
      <c r="P253" s="236">
        <f>O253*H253</f>
        <v>0</v>
      </c>
      <c r="Q253" s="236">
        <v>0</v>
      </c>
      <c r="R253" s="236">
        <f>Q253*H253</f>
        <v>0</v>
      </c>
      <c r="S253" s="236">
        <v>0</v>
      </c>
      <c r="T253" s="23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38" t="s">
        <v>306</v>
      </c>
      <c r="AT253" s="238" t="s">
        <v>152</v>
      </c>
      <c r="AU253" s="238" t="s">
        <v>157</v>
      </c>
      <c r="AY253" s="18" t="s">
        <v>149</v>
      </c>
      <c r="BE253" s="239">
        <f>IF(N253="základná",J253,0)</f>
        <v>0</v>
      </c>
      <c r="BF253" s="239">
        <f>IF(N253="znížená",J253,0)</f>
        <v>270</v>
      </c>
      <c r="BG253" s="239">
        <f>IF(N253="zákl. prenesená",J253,0)</f>
        <v>0</v>
      </c>
      <c r="BH253" s="239">
        <f>IF(N253="zníž. prenesená",J253,0)</f>
        <v>0</v>
      </c>
      <c r="BI253" s="239">
        <f>IF(N253="nulová",J253,0)</f>
        <v>0</v>
      </c>
      <c r="BJ253" s="18" t="s">
        <v>157</v>
      </c>
      <c r="BK253" s="239">
        <f>ROUND(I253*H253,2)</f>
        <v>270</v>
      </c>
      <c r="BL253" s="18" t="s">
        <v>306</v>
      </c>
      <c r="BM253" s="238" t="s">
        <v>1189</v>
      </c>
    </row>
    <row r="254" s="12" customFormat="1" ht="22.8" customHeight="1">
      <c r="A254" s="12"/>
      <c r="B254" s="212"/>
      <c r="C254" s="213"/>
      <c r="D254" s="214" t="s">
        <v>73</v>
      </c>
      <c r="E254" s="225" t="s">
        <v>1190</v>
      </c>
      <c r="F254" s="225" t="s">
        <v>1191</v>
      </c>
      <c r="G254" s="213"/>
      <c r="H254" s="213"/>
      <c r="I254" s="213"/>
      <c r="J254" s="226">
        <f>BK254</f>
        <v>200.16</v>
      </c>
      <c r="K254" s="213"/>
      <c r="L254" s="217"/>
      <c r="M254" s="218"/>
      <c r="N254" s="219"/>
      <c r="O254" s="219"/>
      <c r="P254" s="220">
        <f>SUM(P255:P256)</f>
        <v>0</v>
      </c>
      <c r="Q254" s="219"/>
      <c r="R254" s="220">
        <f>SUM(R255:R256)</f>
        <v>0</v>
      </c>
      <c r="S254" s="219"/>
      <c r="T254" s="221">
        <f>SUM(T255:T256)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22" t="s">
        <v>165</v>
      </c>
      <c r="AT254" s="223" t="s">
        <v>73</v>
      </c>
      <c r="AU254" s="223" t="s">
        <v>82</v>
      </c>
      <c r="AY254" s="222" t="s">
        <v>149</v>
      </c>
      <c r="BK254" s="224">
        <f>SUM(BK255:BK256)</f>
        <v>200.16</v>
      </c>
    </row>
    <row r="255" s="2" customFormat="1" ht="23.4566" customHeight="1">
      <c r="A255" s="35"/>
      <c r="B255" s="36"/>
      <c r="C255" s="227" t="s">
        <v>730</v>
      </c>
      <c r="D255" s="227" t="s">
        <v>152</v>
      </c>
      <c r="E255" s="228" t="s">
        <v>1192</v>
      </c>
      <c r="F255" s="229" t="s">
        <v>1193</v>
      </c>
      <c r="G255" s="230" t="s">
        <v>187</v>
      </c>
      <c r="H255" s="231">
        <v>4</v>
      </c>
      <c r="I255" s="232">
        <v>18.039999999999999</v>
      </c>
      <c r="J255" s="232">
        <f>ROUND(I255*H255,2)</f>
        <v>72.159999999999997</v>
      </c>
      <c r="K255" s="233"/>
      <c r="L255" s="38"/>
      <c r="M255" s="234" t="s">
        <v>1</v>
      </c>
      <c r="N255" s="235" t="s">
        <v>40</v>
      </c>
      <c r="O255" s="236">
        <v>0</v>
      </c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8" t="s">
        <v>306</v>
      </c>
      <c r="AT255" s="238" t="s">
        <v>152</v>
      </c>
      <c r="AU255" s="238" t="s">
        <v>157</v>
      </c>
      <c r="AY255" s="18" t="s">
        <v>149</v>
      </c>
      <c r="BE255" s="239">
        <f>IF(N255="základná",J255,0)</f>
        <v>0</v>
      </c>
      <c r="BF255" s="239">
        <f>IF(N255="znížená",J255,0)</f>
        <v>72.159999999999997</v>
      </c>
      <c r="BG255" s="239">
        <f>IF(N255="zákl. prenesená",J255,0)</f>
        <v>0</v>
      </c>
      <c r="BH255" s="239">
        <f>IF(N255="zníž. prenesená",J255,0)</f>
        <v>0</v>
      </c>
      <c r="BI255" s="239">
        <f>IF(N255="nulová",J255,0)</f>
        <v>0</v>
      </c>
      <c r="BJ255" s="18" t="s">
        <v>157</v>
      </c>
      <c r="BK255" s="239">
        <f>ROUND(I255*H255,2)</f>
        <v>72.159999999999997</v>
      </c>
      <c r="BL255" s="18" t="s">
        <v>306</v>
      </c>
      <c r="BM255" s="238" t="s">
        <v>1194</v>
      </c>
    </row>
    <row r="256" s="2" customFormat="1" ht="23.4566" customHeight="1">
      <c r="A256" s="35"/>
      <c r="B256" s="36"/>
      <c r="C256" s="265" t="s">
        <v>1195</v>
      </c>
      <c r="D256" s="265" t="s">
        <v>410</v>
      </c>
      <c r="E256" s="266" t="s">
        <v>1196</v>
      </c>
      <c r="F256" s="267" t="s">
        <v>1197</v>
      </c>
      <c r="G256" s="268" t="s">
        <v>187</v>
      </c>
      <c r="H256" s="269">
        <v>4</v>
      </c>
      <c r="I256" s="270">
        <v>32</v>
      </c>
      <c r="J256" s="270">
        <f>ROUND(I256*H256,2)</f>
        <v>128</v>
      </c>
      <c r="K256" s="271"/>
      <c r="L256" s="272"/>
      <c r="M256" s="273" t="s">
        <v>1</v>
      </c>
      <c r="N256" s="274" t="s">
        <v>40</v>
      </c>
      <c r="O256" s="236">
        <v>0</v>
      </c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38" t="s">
        <v>919</v>
      </c>
      <c r="AT256" s="238" t="s">
        <v>410</v>
      </c>
      <c r="AU256" s="238" t="s">
        <v>157</v>
      </c>
      <c r="AY256" s="18" t="s">
        <v>149</v>
      </c>
      <c r="BE256" s="239">
        <f>IF(N256="základná",J256,0)</f>
        <v>0</v>
      </c>
      <c r="BF256" s="239">
        <f>IF(N256="znížená",J256,0)</f>
        <v>128</v>
      </c>
      <c r="BG256" s="239">
        <f>IF(N256="zákl. prenesená",J256,0)</f>
        <v>0</v>
      </c>
      <c r="BH256" s="239">
        <f>IF(N256="zníž. prenesená",J256,0)</f>
        <v>0</v>
      </c>
      <c r="BI256" s="239">
        <f>IF(N256="nulová",J256,0)</f>
        <v>0</v>
      </c>
      <c r="BJ256" s="18" t="s">
        <v>157</v>
      </c>
      <c r="BK256" s="239">
        <f>ROUND(I256*H256,2)</f>
        <v>128</v>
      </c>
      <c r="BL256" s="18" t="s">
        <v>306</v>
      </c>
      <c r="BM256" s="238" t="s">
        <v>1198</v>
      </c>
    </row>
    <row r="257" s="12" customFormat="1" ht="22.8" customHeight="1">
      <c r="A257" s="12"/>
      <c r="B257" s="212"/>
      <c r="C257" s="213"/>
      <c r="D257" s="214" t="s">
        <v>73</v>
      </c>
      <c r="E257" s="225" t="s">
        <v>1199</v>
      </c>
      <c r="F257" s="225" t="s">
        <v>1200</v>
      </c>
      <c r="G257" s="213"/>
      <c r="H257" s="213"/>
      <c r="I257" s="213"/>
      <c r="J257" s="226">
        <f>BK257</f>
        <v>640</v>
      </c>
      <c r="K257" s="213"/>
      <c r="L257" s="217"/>
      <c r="M257" s="218"/>
      <c r="N257" s="219"/>
      <c r="O257" s="219"/>
      <c r="P257" s="220">
        <f>SUM(P258:P259)</f>
        <v>0</v>
      </c>
      <c r="Q257" s="219"/>
      <c r="R257" s="220">
        <f>SUM(R258:R259)</f>
        <v>0</v>
      </c>
      <c r="S257" s="219"/>
      <c r="T257" s="221">
        <f>SUM(T258:T259)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22" t="s">
        <v>165</v>
      </c>
      <c r="AT257" s="223" t="s">
        <v>73</v>
      </c>
      <c r="AU257" s="223" t="s">
        <v>82</v>
      </c>
      <c r="AY257" s="222" t="s">
        <v>149</v>
      </c>
      <c r="BK257" s="224">
        <f>SUM(BK258:BK259)</f>
        <v>640</v>
      </c>
    </row>
    <row r="258" s="2" customFormat="1" ht="16.30189" customHeight="1">
      <c r="A258" s="35"/>
      <c r="B258" s="36"/>
      <c r="C258" s="227" t="s">
        <v>733</v>
      </c>
      <c r="D258" s="227" t="s">
        <v>152</v>
      </c>
      <c r="E258" s="228" t="s">
        <v>1201</v>
      </c>
      <c r="F258" s="229" t="s">
        <v>1202</v>
      </c>
      <c r="G258" s="230" t="s">
        <v>187</v>
      </c>
      <c r="H258" s="231">
        <v>1</v>
      </c>
      <c r="I258" s="232">
        <v>370</v>
      </c>
      <c r="J258" s="232">
        <f>ROUND(I258*H258,2)</f>
        <v>370</v>
      </c>
      <c r="K258" s="233"/>
      <c r="L258" s="38"/>
      <c r="M258" s="234" t="s">
        <v>1</v>
      </c>
      <c r="N258" s="235" t="s">
        <v>40</v>
      </c>
      <c r="O258" s="236">
        <v>0</v>
      </c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38" t="s">
        <v>306</v>
      </c>
      <c r="AT258" s="238" t="s">
        <v>152</v>
      </c>
      <c r="AU258" s="238" t="s">
        <v>157</v>
      </c>
      <c r="AY258" s="18" t="s">
        <v>149</v>
      </c>
      <c r="BE258" s="239">
        <f>IF(N258="základná",J258,0)</f>
        <v>0</v>
      </c>
      <c r="BF258" s="239">
        <f>IF(N258="znížená",J258,0)</f>
        <v>370</v>
      </c>
      <c r="BG258" s="239">
        <f>IF(N258="zákl. prenesená",J258,0)</f>
        <v>0</v>
      </c>
      <c r="BH258" s="239">
        <f>IF(N258="zníž. prenesená",J258,0)</f>
        <v>0</v>
      </c>
      <c r="BI258" s="239">
        <f>IF(N258="nulová",J258,0)</f>
        <v>0</v>
      </c>
      <c r="BJ258" s="18" t="s">
        <v>157</v>
      </c>
      <c r="BK258" s="239">
        <f>ROUND(I258*H258,2)</f>
        <v>370</v>
      </c>
      <c r="BL258" s="18" t="s">
        <v>306</v>
      </c>
      <c r="BM258" s="238" t="s">
        <v>919</v>
      </c>
    </row>
    <row r="259" s="2" customFormat="1" ht="16.30189" customHeight="1">
      <c r="A259" s="35"/>
      <c r="B259" s="36"/>
      <c r="C259" s="227" t="s">
        <v>1203</v>
      </c>
      <c r="D259" s="227" t="s">
        <v>152</v>
      </c>
      <c r="E259" s="228" t="s">
        <v>1204</v>
      </c>
      <c r="F259" s="229" t="s">
        <v>1205</v>
      </c>
      <c r="G259" s="230" t="s">
        <v>187</v>
      </c>
      <c r="H259" s="231">
        <v>1</v>
      </c>
      <c r="I259" s="232">
        <v>270</v>
      </c>
      <c r="J259" s="232">
        <f>ROUND(I259*H259,2)</f>
        <v>270</v>
      </c>
      <c r="K259" s="233"/>
      <c r="L259" s="38"/>
      <c r="M259" s="234" t="s">
        <v>1</v>
      </c>
      <c r="N259" s="235" t="s">
        <v>40</v>
      </c>
      <c r="O259" s="236">
        <v>0</v>
      </c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8" t="s">
        <v>306</v>
      </c>
      <c r="AT259" s="238" t="s">
        <v>152</v>
      </c>
      <c r="AU259" s="238" t="s">
        <v>157</v>
      </c>
      <c r="AY259" s="18" t="s">
        <v>149</v>
      </c>
      <c r="BE259" s="239">
        <f>IF(N259="základná",J259,0)</f>
        <v>0</v>
      </c>
      <c r="BF259" s="239">
        <f>IF(N259="znížená",J259,0)</f>
        <v>270</v>
      </c>
      <c r="BG259" s="239">
        <f>IF(N259="zákl. prenesená",J259,0)</f>
        <v>0</v>
      </c>
      <c r="BH259" s="239">
        <f>IF(N259="zníž. prenesená",J259,0)</f>
        <v>0</v>
      </c>
      <c r="BI259" s="239">
        <f>IF(N259="nulová",J259,0)</f>
        <v>0</v>
      </c>
      <c r="BJ259" s="18" t="s">
        <v>157</v>
      </c>
      <c r="BK259" s="239">
        <f>ROUND(I259*H259,2)</f>
        <v>270</v>
      </c>
      <c r="BL259" s="18" t="s">
        <v>306</v>
      </c>
      <c r="BM259" s="238" t="s">
        <v>1206</v>
      </c>
    </row>
    <row r="260" s="12" customFormat="1" ht="25.92" customHeight="1">
      <c r="A260" s="12"/>
      <c r="B260" s="212"/>
      <c r="C260" s="213"/>
      <c r="D260" s="214" t="s">
        <v>73</v>
      </c>
      <c r="E260" s="215" t="s">
        <v>354</v>
      </c>
      <c r="F260" s="215" t="s">
        <v>355</v>
      </c>
      <c r="G260" s="213"/>
      <c r="H260" s="213"/>
      <c r="I260" s="213"/>
      <c r="J260" s="216">
        <f>BK260</f>
        <v>1660</v>
      </c>
      <c r="K260" s="213"/>
      <c r="L260" s="217"/>
      <c r="M260" s="218"/>
      <c r="N260" s="219"/>
      <c r="O260" s="219"/>
      <c r="P260" s="220">
        <f>SUM(P261:P263)</f>
        <v>0</v>
      </c>
      <c r="Q260" s="219"/>
      <c r="R260" s="220">
        <f>SUM(R261:R263)</f>
        <v>0</v>
      </c>
      <c r="S260" s="219"/>
      <c r="T260" s="221">
        <f>SUM(T261:T263)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22" t="s">
        <v>175</v>
      </c>
      <c r="AT260" s="223" t="s">
        <v>73</v>
      </c>
      <c r="AU260" s="223" t="s">
        <v>74</v>
      </c>
      <c r="AY260" s="222" t="s">
        <v>149</v>
      </c>
      <c r="BK260" s="224">
        <f>SUM(BK261:BK263)</f>
        <v>1660</v>
      </c>
    </row>
    <row r="261" s="2" customFormat="1" ht="21.0566" customHeight="1">
      <c r="A261" s="35"/>
      <c r="B261" s="36"/>
      <c r="C261" s="227" t="s">
        <v>737</v>
      </c>
      <c r="D261" s="227" t="s">
        <v>152</v>
      </c>
      <c r="E261" s="228" t="s">
        <v>1207</v>
      </c>
      <c r="F261" s="229" t="s">
        <v>1208</v>
      </c>
      <c r="G261" s="230" t="s">
        <v>525</v>
      </c>
      <c r="H261" s="231">
        <v>1</v>
      </c>
      <c r="I261" s="232">
        <v>120</v>
      </c>
      <c r="J261" s="232">
        <f>ROUND(I261*H261,2)</f>
        <v>120</v>
      </c>
      <c r="K261" s="233"/>
      <c r="L261" s="38"/>
      <c r="M261" s="234" t="s">
        <v>1</v>
      </c>
      <c r="N261" s="235" t="s">
        <v>40</v>
      </c>
      <c r="O261" s="236">
        <v>0</v>
      </c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8" t="s">
        <v>156</v>
      </c>
      <c r="AT261" s="238" t="s">
        <v>152</v>
      </c>
      <c r="AU261" s="238" t="s">
        <v>82</v>
      </c>
      <c r="AY261" s="18" t="s">
        <v>149</v>
      </c>
      <c r="BE261" s="239">
        <f>IF(N261="základná",J261,0)</f>
        <v>0</v>
      </c>
      <c r="BF261" s="239">
        <f>IF(N261="znížená",J261,0)</f>
        <v>120</v>
      </c>
      <c r="BG261" s="239">
        <f>IF(N261="zákl. prenesená",J261,0)</f>
        <v>0</v>
      </c>
      <c r="BH261" s="239">
        <f>IF(N261="zníž. prenesená",J261,0)</f>
        <v>0</v>
      </c>
      <c r="BI261" s="239">
        <f>IF(N261="nulová",J261,0)</f>
        <v>0</v>
      </c>
      <c r="BJ261" s="18" t="s">
        <v>157</v>
      </c>
      <c r="BK261" s="239">
        <f>ROUND(I261*H261,2)</f>
        <v>120</v>
      </c>
      <c r="BL261" s="18" t="s">
        <v>156</v>
      </c>
      <c r="BM261" s="238" t="s">
        <v>1209</v>
      </c>
    </row>
    <row r="262" s="2" customFormat="1" ht="16.30189" customHeight="1">
      <c r="A262" s="35"/>
      <c r="B262" s="36"/>
      <c r="C262" s="227" t="s">
        <v>1210</v>
      </c>
      <c r="D262" s="227" t="s">
        <v>152</v>
      </c>
      <c r="E262" s="228" t="s">
        <v>1211</v>
      </c>
      <c r="F262" s="229" t="s">
        <v>1212</v>
      </c>
      <c r="G262" s="230" t="s">
        <v>187</v>
      </c>
      <c r="H262" s="231">
        <v>1</v>
      </c>
      <c r="I262" s="232">
        <v>870</v>
      </c>
      <c r="J262" s="232">
        <f>ROUND(I262*H262,2)</f>
        <v>870</v>
      </c>
      <c r="K262" s="233"/>
      <c r="L262" s="38"/>
      <c r="M262" s="234" t="s">
        <v>1</v>
      </c>
      <c r="N262" s="235" t="s">
        <v>40</v>
      </c>
      <c r="O262" s="236">
        <v>0</v>
      </c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38" t="s">
        <v>156</v>
      </c>
      <c r="AT262" s="238" t="s">
        <v>152</v>
      </c>
      <c r="AU262" s="238" t="s">
        <v>82</v>
      </c>
      <c r="AY262" s="18" t="s">
        <v>149</v>
      </c>
      <c r="BE262" s="239">
        <f>IF(N262="základná",J262,0)</f>
        <v>0</v>
      </c>
      <c r="BF262" s="239">
        <f>IF(N262="znížená",J262,0)</f>
        <v>870</v>
      </c>
      <c r="BG262" s="239">
        <f>IF(N262="zákl. prenesená",J262,0)</f>
        <v>0</v>
      </c>
      <c r="BH262" s="239">
        <f>IF(N262="zníž. prenesená",J262,0)</f>
        <v>0</v>
      </c>
      <c r="BI262" s="239">
        <f>IF(N262="nulová",J262,0)</f>
        <v>0</v>
      </c>
      <c r="BJ262" s="18" t="s">
        <v>157</v>
      </c>
      <c r="BK262" s="239">
        <f>ROUND(I262*H262,2)</f>
        <v>870</v>
      </c>
      <c r="BL262" s="18" t="s">
        <v>156</v>
      </c>
      <c r="BM262" s="238" t="s">
        <v>1213</v>
      </c>
    </row>
    <row r="263" s="2" customFormat="1" ht="16.30189" customHeight="1">
      <c r="A263" s="35"/>
      <c r="B263" s="36"/>
      <c r="C263" s="227" t="s">
        <v>740</v>
      </c>
      <c r="D263" s="227" t="s">
        <v>152</v>
      </c>
      <c r="E263" s="228" t="s">
        <v>1214</v>
      </c>
      <c r="F263" s="229" t="s">
        <v>1215</v>
      </c>
      <c r="G263" s="230" t="s">
        <v>187</v>
      </c>
      <c r="H263" s="231">
        <v>1</v>
      </c>
      <c r="I263" s="232">
        <v>670</v>
      </c>
      <c r="J263" s="232">
        <f>ROUND(I263*H263,2)</f>
        <v>670</v>
      </c>
      <c r="K263" s="233"/>
      <c r="L263" s="38"/>
      <c r="M263" s="234" t="s">
        <v>1</v>
      </c>
      <c r="N263" s="235" t="s">
        <v>40</v>
      </c>
      <c r="O263" s="236">
        <v>0</v>
      </c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8" t="s">
        <v>156</v>
      </c>
      <c r="AT263" s="238" t="s">
        <v>152</v>
      </c>
      <c r="AU263" s="238" t="s">
        <v>82</v>
      </c>
      <c r="AY263" s="18" t="s">
        <v>149</v>
      </c>
      <c r="BE263" s="239">
        <f>IF(N263="základná",J263,0)</f>
        <v>0</v>
      </c>
      <c r="BF263" s="239">
        <f>IF(N263="znížená",J263,0)</f>
        <v>670</v>
      </c>
      <c r="BG263" s="239">
        <f>IF(N263="zákl. prenesená",J263,0)</f>
        <v>0</v>
      </c>
      <c r="BH263" s="239">
        <f>IF(N263="zníž. prenesená",J263,0)</f>
        <v>0</v>
      </c>
      <c r="BI263" s="239">
        <f>IF(N263="nulová",J263,0)</f>
        <v>0</v>
      </c>
      <c r="BJ263" s="18" t="s">
        <v>157</v>
      </c>
      <c r="BK263" s="239">
        <f>ROUND(I263*H263,2)</f>
        <v>670</v>
      </c>
      <c r="BL263" s="18" t="s">
        <v>156</v>
      </c>
      <c r="BM263" s="238" t="s">
        <v>1216</v>
      </c>
    </row>
    <row r="264" s="12" customFormat="1" ht="25.92" customHeight="1">
      <c r="A264" s="12"/>
      <c r="B264" s="212"/>
      <c r="C264" s="213"/>
      <c r="D264" s="214" t="s">
        <v>73</v>
      </c>
      <c r="E264" s="215" t="s">
        <v>361</v>
      </c>
      <c r="F264" s="215" t="s">
        <v>362</v>
      </c>
      <c r="G264" s="213"/>
      <c r="H264" s="213"/>
      <c r="I264" s="213"/>
      <c r="J264" s="216">
        <f>BK264</f>
        <v>0</v>
      </c>
      <c r="K264" s="213"/>
      <c r="L264" s="217"/>
      <c r="M264" s="261"/>
      <c r="N264" s="262"/>
      <c r="O264" s="262"/>
      <c r="P264" s="263">
        <v>0</v>
      </c>
      <c r="Q264" s="262"/>
      <c r="R264" s="263">
        <v>0</v>
      </c>
      <c r="S264" s="262"/>
      <c r="T264" s="264"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22" t="s">
        <v>82</v>
      </c>
      <c r="AT264" s="223" t="s">
        <v>73</v>
      </c>
      <c r="AU264" s="223" t="s">
        <v>74</v>
      </c>
      <c r="AY264" s="222" t="s">
        <v>149</v>
      </c>
      <c r="BK264" s="224">
        <v>0</v>
      </c>
    </row>
    <row r="265" s="2" customFormat="1" ht="6.96" customHeight="1">
      <c r="A265" s="35"/>
      <c r="B265" s="68"/>
      <c r="C265" s="69"/>
      <c r="D265" s="69"/>
      <c r="E265" s="69"/>
      <c r="F265" s="69"/>
      <c r="G265" s="69"/>
      <c r="H265" s="69"/>
      <c r="I265" s="69"/>
      <c r="J265" s="69"/>
      <c r="K265" s="69"/>
      <c r="L265" s="38"/>
      <c r="M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</row>
  </sheetData>
  <sheetProtection sheet="1" autoFilter="0" formatColumns="0" formatRows="0" objects="1" scenarios="1" spinCount="100000" saltValue="hbCDv/1aYjilWpoa7TEY6rRdfErXY0WKiBDt+tKt6k9C3WHlBM5po7ZcuQ1XeXK7UfDXCglsYCwZCP2qY+kwrA==" hashValue="isvjcHilGnbR2TJZFliKa2xVEcV1dF6TMrRAY0GQhckWc/LRETf7RsDwP7vcxPMBBjgc9B7Uqs/gxyyj4oDqFg==" algorithmName="SHA-512" password="CC35"/>
  <autoFilter ref="C123:K26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Ondrej Novosad</dc:creator>
  <cp:lastModifiedBy>Ondrej Novosad</cp:lastModifiedBy>
  <dcterms:created xsi:type="dcterms:W3CDTF">2023-02-10T15:56:36Z</dcterms:created>
  <dcterms:modified xsi:type="dcterms:W3CDTF">2023-02-10T15:56:47Z</dcterms:modified>
</cp:coreProperties>
</file>